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180" windowHeight="8835" activeTab="0"/>
  </bookViews>
  <sheets>
    <sheet name="ตค1_56" sheetId="1" r:id="rId1"/>
  </sheets>
  <definedNames/>
  <calcPr fullCalcOnLoad="1"/>
</workbook>
</file>

<file path=xl/sharedStrings.xml><?xml version="1.0" encoding="utf-8"?>
<sst xmlns="http://schemas.openxmlformats.org/spreadsheetml/2006/main" count="189" uniqueCount="118">
  <si>
    <t>สรุปแบบ ต.ค.1</t>
  </si>
  <si>
    <t>รวมทุกอำเภอ</t>
  </si>
  <si>
    <t>ชนิดสัตว์</t>
  </si>
  <si>
    <t>หน่วย</t>
  </si>
  <si>
    <t>รายงานสรุปการอนุญาตเคลื่อนย้ายสัตว์ของแต่ละอำเภอ ออกจากพื้นที่ จังหวัดนครราชสีมา</t>
  </si>
  <si>
    <t>ตั้งแต่วันที่ 1 ม.ค. 2556   ถึง 31 ธ.ค. 2556</t>
  </si>
  <si>
    <t>ขามทะเลสอ</t>
  </si>
  <si>
    <t>ขามสะแกแสง</t>
  </si>
  <si>
    <t>คง</t>
  </si>
  <si>
    <t>ครบุรี</t>
  </si>
  <si>
    <t>จักราช</t>
  </si>
  <si>
    <t>ชุมพวง</t>
  </si>
  <si>
    <t>ด่านขุนทด</t>
  </si>
  <si>
    <t>บัวใหญ่</t>
  </si>
  <si>
    <t>บ้านเหลื่อม</t>
  </si>
  <si>
    <t>ประทาย</t>
  </si>
  <si>
    <t>ปักธงชัย</t>
  </si>
  <si>
    <t>ปากช่อง</t>
  </si>
  <si>
    <t>พิมาย</t>
  </si>
  <si>
    <t>วังน้ำเขียว</t>
  </si>
  <si>
    <t>สีคิ้ว</t>
  </si>
  <si>
    <t>สูงเนิน</t>
  </si>
  <si>
    <t>หนองบุญมาก</t>
  </si>
  <si>
    <t>ห้วยแถลง</t>
  </si>
  <si>
    <t>เฉลิมพระเกียรติ</t>
  </si>
  <si>
    <t>เมืองนครราชสีมา</t>
  </si>
  <si>
    <t>เสิงสาง</t>
  </si>
  <si>
    <t>โชคชัย</t>
  </si>
  <si>
    <t>โนนสูง</t>
  </si>
  <si>
    <t>โนนแดง</t>
  </si>
  <si>
    <t>โนนไทย</t>
  </si>
  <si>
    <t>กระบือ</t>
  </si>
  <si>
    <t>ตัว</t>
  </si>
  <si>
    <t>กระบือพันธุ์พื้นเมือง</t>
  </si>
  <si>
    <t>กวาง</t>
  </si>
  <si>
    <t>กวางพันธุ์รูซ่า</t>
  </si>
  <si>
    <t>นกกระทา</t>
  </si>
  <si>
    <t>ม้า</t>
  </si>
  <si>
    <t>ม้าพันธุ์ ควอเตอร์ ฮอร์ส</t>
  </si>
  <si>
    <t>ม้าพันธุ์ ฟรีเชี่ยน</t>
  </si>
  <si>
    <t>ม้าพันธุ์ อาหรับ</t>
  </si>
  <si>
    <t>ม้าพันธุ์ เธอร์รัพเบรต</t>
  </si>
  <si>
    <t>ม้าพันธุ์วอร์มบลัด</t>
  </si>
  <si>
    <t>ม้าพันธุ์อิงลิส เทอร์โรเบรด</t>
  </si>
  <si>
    <t>ม้าพันธุ์อื่น ๆ</t>
  </si>
  <si>
    <t>ลูกสุกรขุน</t>
  </si>
  <si>
    <t>ลูกสุกรพันธุ์ -</t>
  </si>
  <si>
    <t>ลูกเป็ด</t>
  </si>
  <si>
    <t>ลูกเป็ด PS</t>
  </si>
  <si>
    <t>ลูกโค</t>
  </si>
  <si>
    <t>ลูกโคนม</t>
  </si>
  <si>
    <t>ลูกไก่</t>
  </si>
  <si>
    <t>ฟอง</t>
  </si>
  <si>
    <t>ลูกไก่พันธุ์ไข่</t>
  </si>
  <si>
    <t>ลูกไก่เนื้อ</t>
  </si>
  <si>
    <t>ลูกไก่เนื้อ GP</t>
  </si>
  <si>
    <t>ลูกไก่เนื้อ PS</t>
  </si>
  <si>
    <t>ลูกไก่เนื้อพ่อแม่พันธุ์</t>
  </si>
  <si>
    <t>ลูกไก่ไข่</t>
  </si>
  <si>
    <t>ลูกไก่ไข่ GP</t>
  </si>
  <si>
    <t>ลูกไก่ไข่ PS</t>
  </si>
  <si>
    <t>สุกร</t>
  </si>
  <si>
    <t>สุกรขุน</t>
  </si>
  <si>
    <t>สุกรพันธุ์</t>
  </si>
  <si>
    <t>สุกรพันธุ์ Duroc</t>
  </si>
  <si>
    <t>สุกรพันธุ์ Landrace</t>
  </si>
  <si>
    <t>สุกรพันธุ์ Yorkshire</t>
  </si>
  <si>
    <t>สุกรรุ่น</t>
  </si>
  <si>
    <t>อูฐ</t>
  </si>
  <si>
    <t>เป็ด</t>
  </si>
  <si>
    <t>เป็ดพันธุ์</t>
  </si>
  <si>
    <t>เป็ดเนื้อ</t>
  </si>
  <si>
    <t>เป็ดไข่</t>
  </si>
  <si>
    <t>แกะ</t>
  </si>
  <si>
    <t>แพะ</t>
  </si>
  <si>
    <t>แพะเนื้อ</t>
  </si>
  <si>
    <t>โค</t>
  </si>
  <si>
    <t>โคนมพ่อพันธุ์</t>
  </si>
  <si>
    <t>โคนมพ่อแม่พันธุ์</t>
  </si>
  <si>
    <t>โคนมแม่พันธุ์</t>
  </si>
  <si>
    <t>โคพันธุ์</t>
  </si>
  <si>
    <t>โคพันธุ์ตาก</t>
  </si>
  <si>
    <t>โคพันธุ์นม</t>
  </si>
  <si>
    <t>โคพันธุ์บราห์มัน</t>
  </si>
  <si>
    <t>โคพันธุ์พื้นเมือง</t>
  </si>
  <si>
    <t>โคพันธุ์เนื้อ</t>
  </si>
  <si>
    <t>โคเนื้อพ่อพันธุ์</t>
  </si>
  <si>
    <t>โคเนื้อพ่อแม่พันธุ์</t>
  </si>
  <si>
    <t>โคเนื้อแม่พันธุ์</t>
  </si>
  <si>
    <t>ไก่</t>
  </si>
  <si>
    <t>ไก่กระทง หรือไก่เนื้อรุ่น</t>
  </si>
  <si>
    <t>ไก่ชน</t>
  </si>
  <si>
    <t>ไก่พันธุ์</t>
  </si>
  <si>
    <t>ไก่พันธุ์เนื้อ</t>
  </si>
  <si>
    <t>ไก่พันธุ์ไข่</t>
  </si>
  <si>
    <t>ไก่พื้นเมือง</t>
  </si>
  <si>
    <t>ไก่เนื้อ</t>
  </si>
  <si>
    <t>ไก่เนื้อลูกผสม</t>
  </si>
  <si>
    <t>ไก่ไข่</t>
  </si>
  <si>
    <t>ไก่ไข่ปลดระวาง</t>
  </si>
  <si>
    <t>ไก่ไข่รุ่น</t>
  </si>
  <si>
    <t>ไข่เป็ด ทำพันธุ์</t>
  </si>
  <si>
    <t>ไข่เป็ดบริโภค</t>
  </si>
  <si>
    <t>ไข่ไก่งวงบริโภค</t>
  </si>
  <si>
    <t>ไข่ไก่ทำพันธุ์</t>
  </si>
  <si>
    <t>ไข่ไก่บริโภค</t>
  </si>
  <si>
    <t>บัวลาย</t>
  </si>
  <si>
    <t>พระทองคำ</t>
  </si>
  <si>
    <t>ลำทะเมนชัย</t>
  </si>
  <si>
    <t>เทพารักษ์</t>
  </si>
  <si>
    <t>กระบือ (รวม)</t>
  </si>
  <si>
    <t>ม้า (รวม)</t>
  </si>
  <si>
    <t>สุกร(รวม)</t>
  </si>
  <si>
    <t>โค (รวม)</t>
  </si>
  <si>
    <t>เป็ด (รวม)</t>
  </si>
  <si>
    <t>ไก่ (รวม)</t>
  </si>
  <si>
    <t>ไข่เป็ด(รวม)</t>
  </si>
  <si>
    <t>ไข่ไก่ (รวม)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</si>
</sst>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0;\-#,##0;0"/>
    <numFmt numFmtId="188" formatCode="_-* #,##0.0_-;\-* #,##0.0_-;_-* &quot;-&quot;??_-;_-@_-"/>
    <numFmt numFmtId="189" formatCode="_-* #,##0_-;\-* #,##0_-;_-* &quot;-&quot;??_-;_-@_-"/>
  </numFmts>
  <fonts count="38">
    <font>
      <sz val="10"/>
      <color indexed="63"/>
      <name val="Arial"/>
      <family val="0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4"/>
      <name val="Cordia New"/>
      <family val="2"/>
    </font>
    <font>
      <b/>
      <sz val="14"/>
      <name val="Cordia New"/>
      <family val="2"/>
    </font>
    <font>
      <b/>
      <sz val="16"/>
      <name val="Cordia Ne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00B0F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0" fillId="0" borderId="0" applyFont="0">
      <alignment/>
      <protection locked="0"/>
    </xf>
    <xf numFmtId="41" fontId="0" fillId="0" borderId="0" applyFont="0">
      <alignment/>
      <protection locked="0"/>
    </xf>
    <xf numFmtId="44" fontId="0" fillId="0" borderId="0" applyFont="0">
      <alignment/>
      <protection locked="0"/>
    </xf>
    <xf numFmtId="42" fontId="0" fillId="0" borderId="0" applyFont="0">
      <alignment/>
      <protection locked="0"/>
    </xf>
    <xf numFmtId="0" fontId="26" fillId="0" borderId="0" applyNumberFormat="0" applyFill="0" applyBorder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9" fillId="22" borderId="0" applyNumberFormat="0" applyBorder="0" applyAlignment="0" applyProtection="0"/>
    <xf numFmtId="0" fontId="30" fillId="23" borderId="1" applyNumberFormat="0" applyAlignment="0" applyProtection="0"/>
    <xf numFmtId="0" fontId="31" fillId="24" borderId="0" applyNumberFormat="0" applyBorder="0" applyAlignment="0" applyProtection="0"/>
    <xf numFmtId="9" fontId="0" fillId="0" borderId="0" applyFont="0">
      <alignment/>
      <protection locked="0"/>
    </xf>
    <xf numFmtId="0" fontId="32" fillId="0" borderId="4" applyNumberFormat="0" applyFill="0" applyAlignment="0" applyProtection="0"/>
    <xf numFmtId="0" fontId="33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34" fillId="20" borderId="5" applyNumberFormat="0" applyAlignment="0" applyProtection="0"/>
    <xf numFmtId="0" fontId="0" fillId="32" borderId="6" applyNumberFormat="0" applyFon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6">
    <xf numFmtId="0" fontId="0" fillId="0" borderId="0" xfId="0" applyNumberFormat="1" applyFill="1" applyBorder="1" applyAlignment="1" applyProtection="1">
      <alignment/>
      <protection locked="0"/>
    </xf>
    <xf numFmtId="0" fontId="18" fillId="0" borderId="0" xfId="0" applyNumberFormat="1" applyFont="1" applyFill="1" applyBorder="1" applyAlignment="1" applyProtection="1">
      <alignment/>
      <protection locked="0"/>
    </xf>
    <xf numFmtId="0" fontId="19" fillId="0" borderId="0" xfId="0" applyNumberFormat="1" applyFont="1" applyFill="1" applyBorder="1" applyAlignment="1" applyProtection="1">
      <alignment/>
      <protection locked="0"/>
    </xf>
    <xf numFmtId="0" fontId="18" fillId="0" borderId="10" xfId="0" applyNumberFormat="1" applyFont="1" applyFill="1" applyBorder="1" applyAlignment="1" applyProtection="1">
      <alignment/>
      <protection locked="0"/>
    </xf>
    <xf numFmtId="189" fontId="18" fillId="0" borderId="10" xfId="36" applyNumberFormat="1" applyFont="1" applyBorder="1">
      <alignment/>
      <protection locked="0"/>
    </xf>
    <xf numFmtId="189" fontId="19" fillId="4" borderId="10" xfId="36" applyNumberFormat="1" applyFont="1" applyFill="1" applyBorder="1">
      <alignment/>
      <protection locked="0"/>
    </xf>
    <xf numFmtId="0" fontId="19" fillId="33" borderId="10" xfId="0" applyNumberFormat="1" applyFont="1" applyFill="1" applyBorder="1" applyAlignment="1" applyProtection="1">
      <alignment/>
      <protection locked="0"/>
    </xf>
    <xf numFmtId="189" fontId="19" fillId="33" borderId="10" xfId="0" applyNumberFormat="1" applyFont="1" applyFill="1" applyBorder="1" applyAlignment="1" applyProtection="1">
      <alignment/>
      <protection locked="0"/>
    </xf>
    <xf numFmtId="0" fontId="19" fillId="19" borderId="10" xfId="0" applyNumberFormat="1" applyFont="1" applyFill="1" applyBorder="1" applyAlignment="1" applyProtection="1">
      <alignment/>
      <protection locked="0"/>
    </xf>
    <xf numFmtId="189" fontId="19" fillId="19" borderId="10" xfId="36" applyNumberFormat="1" applyFont="1" applyFill="1" applyBorder="1">
      <alignment/>
      <protection locked="0"/>
    </xf>
    <xf numFmtId="0" fontId="19" fillId="31" borderId="10" xfId="0" applyNumberFormat="1" applyFont="1" applyFill="1" applyBorder="1" applyAlignment="1" applyProtection="1">
      <alignment/>
      <protection locked="0"/>
    </xf>
    <xf numFmtId="189" fontId="19" fillId="31" borderId="10" xfId="36" applyNumberFormat="1" applyFont="1" applyFill="1" applyBorder="1">
      <alignment/>
      <protection locked="0"/>
    </xf>
    <xf numFmtId="0" fontId="19" fillId="34" borderId="10" xfId="0" applyNumberFormat="1" applyFont="1" applyFill="1" applyBorder="1" applyAlignment="1" applyProtection="1">
      <alignment/>
      <protection locked="0"/>
    </xf>
    <xf numFmtId="189" fontId="19" fillId="34" borderId="10" xfId="36" applyNumberFormat="1" applyFont="1" applyFill="1" applyBorder="1">
      <alignment/>
      <protection locked="0"/>
    </xf>
    <xf numFmtId="0" fontId="19" fillId="35" borderId="10" xfId="0" applyNumberFormat="1" applyFont="1" applyFill="1" applyBorder="1" applyAlignment="1" applyProtection="1">
      <alignment/>
      <protection locked="0"/>
    </xf>
    <xf numFmtId="189" fontId="19" fillId="35" borderId="10" xfId="0" applyNumberFormat="1" applyFont="1" applyFill="1" applyBorder="1" applyAlignment="1" applyProtection="1">
      <alignment/>
      <protection locked="0"/>
    </xf>
    <xf numFmtId="0" fontId="19" fillId="36" borderId="10" xfId="0" applyNumberFormat="1" applyFont="1" applyFill="1" applyBorder="1" applyAlignment="1" applyProtection="1">
      <alignment/>
      <protection locked="0"/>
    </xf>
    <xf numFmtId="189" fontId="19" fillId="36" borderId="10" xfId="0" applyNumberFormat="1" applyFont="1" applyFill="1" applyBorder="1" applyAlignment="1" applyProtection="1">
      <alignment/>
      <protection locked="0"/>
    </xf>
    <xf numFmtId="189" fontId="19" fillId="35" borderId="10" xfId="36" applyNumberFormat="1" applyFont="1" applyFill="1" applyBorder="1">
      <alignment/>
      <protection locked="0"/>
    </xf>
    <xf numFmtId="0" fontId="19" fillId="4" borderId="10" xfId="0" applyNumberFormat="1" applyFont="1" applyFill="1" applyBorder="1" applyAlignment="1" applyProtection="1">
      <alignment/>
      <protection locked="0"/>
    </xf>
    <xf numFmtId="0" fontId="19" fillId="4" borderId="11" xfId="0" applyNumberFormat="1" applyFont="1" applyFill="1" applyBorder="1" applyAlignment="1" applyProtection="1">
      <alignment/>
      <protection locked="0"/>
    </xf>
    <xf numFmtId="189" fontId="19" fillId="4" borderId="11" xfId="36" applyNumberFormat="1" applyFont="1" applyFill="1" applyBorder="1">
      <alignment/>
      <protection locked="0"/>
    </xf>
    <xf numFmtId="189" fontId="19" fillId="37" borderId="12" xfId="0" applyNumberFormat="1" applyFont="1" applyFill="1" applyBorder="1" applyAlignment="1" applyProtection="1">
      <alignment horizontal="center"/>
      <protection locked="0"/>
    </xf>
    <xf numFmtId="0" fontId="19" fillId="37" borderId="12" xfId="0" applyNumberFormat="1" applyFont="1" applyFill="1" applyBorder="1" applyAlignment="1" applyProtection="1">
      <alignment/>
      <protection locked="0"/>
    </xf>
    <xf numFmtId="0" fontId="19" fillId="38" borderId="13" xfId="0" applyNumberFormat="1" applyFont="1" applyFill="1" applyBorder="1" applyAlignment="1" applyProtection="1">
      <alignment horizontal="center"/>
      <protection locked="0"/>
    </xf>
    <xf numFmtId="0" fontId="20" fillId="0" borderId="0" xfId="0" applyNumberFormat="1" applyFont="1" applyFill="1" applyBorder="1" applyAlignment="1" applyProtection="1">
      <alignment/>
      <protection locked="0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84"/>
  <sheetViews>
    <sheetView tabSelected="1" zoomScalePageLayoutView="0" workbookViewId="0" topLeftCell="A1">
      <pane xSplit="2" ySplit="4" topLeftCell="T11" activePane="bottomRight" state="frozen"/>
      <selection pane="topLeft" activeCell="A1" sqref="A1"/>
      <selection pane="topRight" activeCell="C1" sqref="C1"/>
      <selection pane="bottomLeft" activeCell="A8" sqref="A8"/>
      <selection pane="bottomRight" activeCell="T39" sqref="T39"/>
    </sheetView>
  </sheetViews>
  <sheetFormatPr defaultColWidth="9.140625" defaultRowHeight="12.75"/>
  <cols>
    <col min="1" max="1" width="23.7109375" style="1" customWidth="1"/>
    <col min="2" max="2" width="9.140625" style="1" customWidth="1"/>
    <col min="3" max="3" width="11.00390625" style="1" bestFit="1" customWidth="1"/>
    <col min="4" max="4" width="12.00390625" style="1" customWidth="1"/>
    <col min="5" max="6" width="12.421875" style="1" bestFit="1" customWidth="1"/>
    <col min="7" max="7" width="11.00390625" style="1" bestFit="1" customWidth="1"/>
    <col min="8" max="9" width="12.421875" style="1" bestFit="1" customWidth="1"/>
    <col min="10" max="10" width="10.00390625" style="1" bestFit="1" customWidth="1"/>
    <col min="11" max="11" width="11.00390625" style="1" bestFit="1" customWidth="1"/>
    <col min="12" max="12" width="10.00390625" style="1" bestFit="1" customWidth="1"/>
    <col min="13" max="14" width="14.28125" style="1" customWidth="1"/>
    <col min="15" max="15" width="11.00390625" style="1" bestFit="1" customWidth="1"/>
    <col min="16" max="16" width="12.421875" style="1" bestFit="1" customWidth="1"/>
    <col min="17" max="18" width="11.8515625" style="1" customWidth="1"/>
    <col min="19" max="19" width="13.57421875" style="1" bestFit="1" customWidth="1"/>
    <col min="20" max="20" width="12.421875" style="1" bestFit="1" customWidth="1"/>
    <col min="21" max="21" width="11.00390625" style="1" bestFit="1" customWidth="1"/>
    <col min="22" max="22" width="12.421875" style="1" bestFit="1" customWidth="1"/>
    <col min="23" max="23" width="11.28125" style="1" customWidth="1"/>
    <col min="24" max="24" width="10.00390625" style="1" bestFit="1" customWidth="1"/>
    <col min="25" max="25" width="14.140625" style="1" customWidth="1"/>
    <col min="26" max="26" width="15.00390625" style="1" customWidth="1"/>
    <col min="27" max="27" width="12.421875" style="1" bestFit="1" customWidth="1"/>
    <col min="28" max="28" width="11.140625" style="1" customWidth="1"/>
    <col min="29" max="30" width="9.28125" style="1" bestFit="1" customWidth="1"/>
    <col min="31" max="31" width="12.421875" style="1" bestFit="1" customWidth="1"/>
    <col min="32" max="32" width="12.28125" style="1" customWidth="1"/>
    <col min="33" max="16384" width="9.140625" style="1" customWidth="1"/>
  </cols>
  <sheetData>
    <row r="1" spans="1:6" s="25" customFormat="1" ht="23.25">
      <c r="A1" s="25" t="s">
        <v>4</v>
      </c>
      <c r="F1" s="25" t="s">
        <v>0</v>
      </c>
    </row>
    <row r="2" s="25" customFormat="1" ht="23.25">
      <c r="A2" s="25" t="s">
        <v>5</v>
      </c>
    </row>
    <row r="3" spans="1:32" ht="21.75">
      <c r="A3" s="24" t="s">
        <v>2</v>
      </c>
      <c r="B3" s="24" t="s">
        <v>3</v>
      </c>
      <c r="C3" s="24" t="s">
        <v>6</v>
      </c>
      <c r="D3" s="24" t="s">
        <v>7</v>
      </c>
      <c r="E3" s="24" t="s">
        <v>8</v>
      </c>
      <c r="F3" s="24" t="s">
        <v>9</v>
      </c>
      <c r="G3" s="24" t="s">
        <v>10</v>
      </c>
      <c r="H3" s="24" t="s">
        <v>11</v>
      </c>
      <c r="I3" s="24" t="s">
        <v>12</v>
      </c>
      <c r="J3" s="24" t="s">
        <v>13</v>
      </c>
      <c r="K3" s="24" t="s">
        <v>14</v>
      </c>
      <c r="L3" s="24" t="s">
        <v>15</v>
      </c>
      <c r="M3" s="24" t="s">
        <v>16</v>
      </c>
      <c r="N3" s="24" t="s">
        <v>17</v>
      </c>
      <c r="O3" s="24" t="s">
        <v>18</v>
      </c>
      <c r="P3" s="24" t="s">
        <v>19</v>
      </c>
      <c r="Q3" s="24" t="s">
        <v>20</v>
      </c>
      <c r="R3" s="24" t="s">
        <v>21</v>
      </c>
      <c r="S3" s="24" t="s">
        <v>22</v>
      </c>
      <c r="T3" s="24" t="s">
        <v>23</v>
      </c>
      <c r="U3" s="24" t="s">
        <v>106</v>
      </c>
      <c r="V3" s="24" t="s">
        <v>107</v>
      </c>
      <c r="W3" s="24" t="s">
        <v>108</v>
      </c>
      <c r="X3" s="24" t="s">
        <v>109</v>
      </c>
      <c r="Y3" s="24" t="s">
        <v>24</v>
      </c>
      <c r="Z3" s="24" t="s">
        <v>25</v>
      </c>
      <c r="AA3" s="24" t="s">
        <v>26</v>
      </c>
      <c r="AB3" s="24" t="s">
        <v>27</v>
      </c>
      <c r="AC3" s="24" t="s">
        <v>28</v>
      </c>
      <c r="AD3" s="24" t="s">
        <v>29</v>
      </c>
      <c r="AE3" s="24" t="s">
        <v>30</v>
      </c>
      <c r="AF3" s="24" t="s">
        <v>1</v>
      </c>
    </row>
    <row r="4" spans="1:32" s="2" customFormat="1" ht="21">
      <c r="A4" s="23" t="s">
        <v>110</v>
      </c>
      <c r="B4" s="23"/>
      <c r="C4" s="22">
        <f aca="true" t="shared" si="0" ref="C4:AD4">SUM(C5:C6)</f>
        <v>0</v>
      </c>
      <c r="D4" s="22">
        <f t="shared" si="0"/>
        <v>0</v>
      </c>
      <c r="E4" s="22">
        <f t="shared" si="0"/>
        <v>0</v>
      </c>
      <c r="F4" s="22">
        <f t="shared" si="0"/>
        <v>0</v>
      </c>
      <c r="G4" s="22">
        <f t="shared" si="0"/>
        <v>1</v>
      </c>
      <c r="H4" s="22">
        <f t="shared" si="0"/>
        <v>567</v>
      </c>
      <c r="I4" s="22">
        <f t="shared" si="0"/>
        <v>0</v>
      </c>
      <c r="J4" s="22">
        <f t="shared" si="0"/>
        <v>601</v>
      </c>
      <c r="K4" s="22">
        <f t="shared" si="0"/>
        <v>0</v>
      </c>
      <c r="L4" s="22">
        <f t="shared" si="0"/>
        <v>0</v>
      </c>
      <c r="M4" s="22">
        <f t="shared" si="0"/>
        <v>0</v>
      </c>
      <c r="N4" s="22">
        <f t="shared" si="0"/>
        <v>3</v>
      </c>
      <c r="O4" s="22">
        <f t="shared" si="0"/>
        <v>0</v>
      </c>
      <c r="P4" s="22">
        <f t="shared" si="0"/>
        <v>0</v>
      </c>
      <c r="Q4" s="22">
        <f t="shared" si="0"/>
        <v>828</v>
      </c>
      <c r="R4" s="22">
        <f t="shared" si="0"/>
        <v>12</v>
      </c>
      <c r="S4" s="22">
        <f t="shared" si="0"/>
        <v>0</v>
      </c>
      <c r="T4" s="22">
        <f t="shared" si="0"/>
        <v>0</v>
      </c>
      <c r="U4" s="22">
        <f t="shared" si="0"/>
        <v>3</v>
      </c>
      <c r="V4" s="22">
        <f t="shared" si="0"/>
        <v>0</v>
      </c>
      <c r="W4" s="22">
        <f t="shared" si="0"/>
        <v>0</v>
      </c>
      <c r="X4" s="22">
        <f t="shared" si="0"/>
        <v>0</v>
      </c>
      <c r="Y4" s="22">
        <f t="shared" si="0"/>
        <v>0</v>
      </c>
      <c r="Z4" s="22">
        <f t="shared" si="0"/>
        <v>0</v>
      </c>
      <c r="AA4" s="22">
        <f t="shared" si="0"/>
        <v>0</v>
      </c>
      <c r="AB4" s="22">
        <f t="shared" si="0"/>
        <v>0</v>
      </c>
      <c r="AC4" s="22">
        <f t="shared" si="0"/>
        <v>0</v>
      </c>
      <c r="AD4" s="22">
        <f t="shared" si="0"/>
        <v>0</v>
      </c>
      <c r="AE4" s="22">
        <f>SUM(AE5:AE6)</f>
        <v>0</v>
      </c>
      <c r="AF4" s="22">
        <f>SUM(AF5:AF6)</f>
        <v>2015</v>
      </c>
    </row>
    <row r="5" spans="1:32" ht="21.75">
      <c r="A5" s="3" t="s">
        <v>31</v>
      </c>
      <c r="B5" s="3" t="s">
        <v>32</v>
      </c>
      <c r="C5" s="4">
        <v>0</v>
      </c>
      <c r="D5" s="4">
        <v>0</v>
      </c>
      <c r="E5" s="4">
        <v>0</v>
      </c>
      <c r="F5" s="4">
        <v>0</v>
      </c>
      <c r="G5" s="4">
        <v>1</v>
      </c>
      <c r="H5" s="4">
        <v>567</v>
      </c>
      <c r="I5" s="4">
        <v>0</v>
      </c>
      <c r="J5" s="4">
        <v>85</v>
      </c>
      <c r="K5" s="4">
        <v>0</v>
      </c>
      <c r="L5" s="4">
        <v>0</v>
      </c>
      <c r="M5" s="4">
        <v>0</v>
      </c>
      <c r="N5" s="4">
        <v>3</v>
      </c>
      <c r="O5" s="4">
        <v>0</v>
      </c>
      <c r="P5" s="4">
        <v>0</v>
      </c>
      <c r="Q5" s="4">
        <v>826</v>
      </c>
      <c r="R5" s="4">
        <v>12</v>
      </c>
      <c r="S5" s="4">
        <v>0</v>
      </c>
      <c r="T5" s="4">
        <v>0</v>
      </c>
      <c r="U5" s="4">
        <v>3</v>
      </c>
      <c r="V5" s="4">
        <v>0</v>
      </c>
      <c r="W5" s="4">
        <v>0</v>
      </c>
      <c r="X5" s="4">
        <v>0</v>
      </c>
      <c r="Y5" s="4">
        <v>0</v>
      </c>
      <c r="Z5" s="4">
        <v>0</v>
      </c>
      <c r="AA5" s="4">
        <v>0</v>
      </c>
      <c r="AB5" s="4">
        <v>0</v>
      </c>
      <c r="AC5" s="4">
        <v>0</v>
      </c>
      <c r="AD5" s="4">
        <v>0</v>
      </c>
      <c r="AE5" s="4">
        <v>0</v>
      </c>
      <c r="AF5" s="5">
        <f>SUM(C5:AE5)</f>
        <v>1497</v>
      </c>
    </row>
    <row r="6" spans="1:32" ht="21.75">
      <c r="A6" s="3" t="s">
        <v>33</v>
      </c>
      <c r="B6" s="3" t="s">
        <v>32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516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2</v>
      </c>
      <c r="R6" s="4">
        <v>0</v>
      </c>
      <c r="S6" s="4">
        <v>0</v>
      </c>
      <c r="T6" s="4">
        <v>0</v>
      </c>
      <c r="U6" s="4">
        <v>0</v>
      </c>
      <c r="V6" s="4">
        <v>0</v>
      </c>
      <c r="W6" s="4">
        <v>0</v>
      </c>
      <c r="X6" s="4">
        <v>0</v>
      </c>
      <c r="Y6" s="4">
        <v>0</v>
      </c>
      <c r="Z6" s="4">
        <v>0</v>
      </c>
      <c r="AA6" s="4">
        <v>0</v>
      </c>
      <c r="AB6" s="4">
        <v>0</v>
      </c>
      <c r="AC6" s="4">
        <v>0</v>
      </c>
      <c r="AD6" s="4">
        <v>0</v>
      </c>
      <c r="AE6" s="4">
        <v>0</v>
      </c>
      <c r="AF6" s="5">
        <f>SUM(C6:AE6)</f>
        <v>518</v>
      </c>
    </row>
    <row r="7" spans="1:32" s="2" customFormat="1" ht="21">
      <c r="A7" s="6" t="s">
        <v>111</v>
      </c>
      <c r="B7" s="6"/>
      <c r="C7" s="7">
        <f>SUM(C8:C15)</f>
        <v>0</v>
      </c>
      <c r="D7" s="7">
        <f aca="true" t="shared" si="1" ref="D7:AF7">SUM(D8:D15)</f>
        <v>0</v>
      </c>
      <c r="E7" s="7">
        <f t="shared" si="1"/>
        <v>1</v>
      </c>
      <c r="F7" s="7">
        <f t="shared" si="1"/>
        <v>2</v>
      </c>
      <c r="G7" s="7">
        <f t="shared" si="1"/>
        <v>0</v>
      </c>
      <c r="H7" s="7">
        <f t="shared" si="1"/>
        <v>5</v>
      </c>
      <c r="I7" s="7">
        <f t="shared" si="1"/>
        <v>0</v>
      </c>
      <c r="J7" s="7">
        <f t="shared" si="1"/>
        <v>1</v>
      </c>
      <c r="K7" s="7">
        <f t="shared" si="1"/>
        <v>0</v>
      </c>
      <c r="L7" s="7">
        <f t="shared" si="1"/>
        <v>0</v>
      </c>
      <c r="M7" s="7">
        <f t="shared" si="1"/>
        <v>0</v>
      </c>
      <c r="N7" s="7">
        <f t="shared" si="1"/>
        <v>105</v>
      </c>
      <c r="O7" s="7">
        <f t="shared" si="1"/>
        <v>0</v>
      </c>
      <c r="P7" s="7">
        <f t="shared" si="1"/>
        <v>0</v>
      </c>
      <c r="Q7" s="7">
        <f t="shared" si="1"/>
        <v>0</v>
      </c>
      <c r="R7" s="7">
        <f t="shared" si="1"/>
        <v>2</v>
      </c>
      <c r="S7" s="7">
        <f t="shared" si="1"/>
        <v>0</v>
      </c>
      <c r="T7" s="7">
        <f t="shared" si="1"/>
        <v>0</v>
      </c>
      <c r="U7" s="7">
        <f t="shared" si="1"/>
        <v>0</v>
      </c>
      <c r="V7" s="7">
        <f t="shared" si="1"/>
        <v>0</v>
      </c>
      <c r="W7" s="7">
        <f t="shared" si="1"/>
        <v>0</v>
      </c>
      <c r="X7" s="7">
        <f t="shared" si="1"/>
        <v>0</v>
      </c>
      <c r="Y7" s="7">
        <f t="shared" si="1"/>
        <v>0</v>
      </c>
      <c r="Z7" s="7">
        <f t="shared" si="1"/>
        <v>64</v>
      </c>
      <c r="AA7" s="7">
        <f t="shared" si="1"/>
        <v>0</v>
      </c>
      <c r="AB7" s="7">
        <f t="shared" si="1"/>
        <v>0</v>
      </c>
      <c r="AC7" s="7">
        <f t="shared" si="1"/>
        <v>4</v>
      </c>
      <c r="AD7" s="7">
        <f t="shared" si="1"/>
        <v>0</v>
      </c>
      <c r="AE7" s="7">
        <f t="shared" si="1"/>
        <v>0</v>
      </c>
      <c r="AF7" s="7">
        <f t="shared" si="1"/>
        <v>184</v>
      </c>
    </row>
    <row r="8" spans="1:32" ht="21.75">
      <c r="A8" s="3" t="s">
        <v>37</v>
      </c>
      <c r="B8" s="3" t="s">
        <v>32</v>
      </c>
      <c r="C8" s="4">
        <v>0</v>
      </c>
      <c r="D8" s="4">
        <v>0</v>
      </c>
      <c r="E8" s="4">
        <v>1</v>
      </c>
      <c r="F8" s="4">
        <v>2</v>
      </c>
      <c r="G8" s="4">
        <v>0</v>
      </c>
      <c r="H8" s="4">
        <v>5</v>
      </c>
      <c r="I8" s="4">
        <v>0</v>
      </c>
      <c r="J8" s="4">
        <v>1</v>
      </c>
      <c r="K8" s="4">
        <v>0</v>
      </c>
      <c r="L8" s="4">
        <v>0</v>
      </c>
      <c r="M8" s="4">
        <v>0</v>
      </c>
      <c r="N8" s="4">
        <v>55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4">
        <v>0</v>
      </c>
      <c r="U8" s="4">
        <v>0</v>
      </c>
      <c r="V8" s="4">
        <v>0</v>
      </c>
      <c r="W8" s="4">
        <v>0</v>
      </c>
      <c r="X8" s="4">
        <v>0</v>
      </c>
      <c r="Y8" s="4">
        <v>0</v>
      </c>
      <c r="Z8" s="4">
        <v>51</v>
      </c>
      <c r="AA8" s="4">
        <v>0</v>
      </c>
      <c r="AB8" s="4">
        <v>0</v>
      </c>
      <c r="AC8" s="4">
        <v>2</v>
      </c>
      <c r="AD8" s="4">
        <v>0</v>
      </c>
      <c r="AE8" s="4">
        <v>0</v>
      </c>
      <c r="AF8" s="5">
        <f aca="true" t="shared" si="2" ref="AF8:AF15">SUM(C8:AE8)</f>
        <v>117</v>
      </c>
    </row>
    <row r="9" spans="1:32" ht="21.75">
      <c r="A9" s="3" t="s">
        <v>38</v>
      </c>
      <c r="B9" s="3" t="s">
        <v>32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3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5">
        <f t="shared" si="2"/>
        <v>3</v>
      </c>
    </row>
    <row r="10" spans="1:32" ht="21.75">
      <c r="A10" s="3" t="s">
        <v>39</v>
      </c>
      <c r="B10" s="3" t="s">
        <v>32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1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5">
        <f t="shared" si="2"/>
        <v>1</v>
      </c>
    </row>
    <row r="11" spans="1:32" ht="21.75">
      <c r="A11" s="3" t="s">
        <v>40</v>
      </c>
      <c r="B11" s="3" t="s">
        <v>32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29</v>
      </c>
      <c r="O11" s="4">
        <v>0</v>
      </c>
      <c r="P11" s="4">
        <v>0</v>
      </c>
      <c r="Q11" s="4">
        <v>0</v>
      </c>
      <c r="R11" s="4">
        <v>2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5">
        <f t="shared" si="2"/>
        <v>31</v>
      </c>
    </row>
    <row r="12" spans="1:32" ht="21.75">
      <c r="A12" s="3" t="s">
        <v>41</v>
      </c>
      <c r="B12" s="3" t="s">
        <v>32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6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5">
        <f t="shared" si="2"/>
        <v>6</v>
      </c>
    </row>
    <row r="13" spans="1:32" ht="21.75">
      <c r="A13" s="3" t="s">
        <v>42</v>
      </c>
      <c r="B13" s="3" t="s">
        <v>32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2</v>
      </c>
      <c r="AD13" s="4">
        <v>0</v>
      </c>
      <c r="AE13" s="4">
        <v>0</v>
      </c>
      <c r="AF13" s="5">
        <f t="shared" si="2"/>
        <v>2</v>
      </c>
    </row>
    <row r="14" spans="1:32" ht="21.75">
      <c r="A14" s="3" t="s">
        <v>43</v>
      </c>
      <c r="B14" s="3" t="s">
        <v>32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12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7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5">
        <f t="shared" si="2"/>
        <v>19</v>
      </c>
    </row>
    <row r="15" spans="1:32" ht="21.75">
      <c r="A15" s="3" t="s">
        <v>44</v>
      </c>
      <c r="B15" s="3" t="s">
        <v>32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5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5">
        <f t="shared" si="2"/>
        <v>5</v>
      </c>
    </row>
    <row r="16" spans="1:32" s="2" customFormat="1" ht="21">
      <c r="A16" s="8" t="s">
        <v>112</v>
      </c>
      <c r="B16" s="8"/>
      <c r="C16" s="9">
        <f aca="true" t="shared" si="3" ref="C16:AE16">SUM(C17:C25)</f>
        <v>860</v>
      </c>
      <c r="D16" s="9">
        <f t="shared" si="3"/>
        <v>0</v>
      </c>
      <c r="E16" s="9">
        <f t="shared" si="3"/>
        <v>0</v>
      </c>
      <c r="F16" s="9">
        <f t="shared" si="3"/>
        <v>4</v>
      </c>
      <c r="G16" s="9">
        <f t="shared" si="3"/>
        <v>210</v>
      </c>
      <c r="H16" s="9">
        <f t="shared" si="3"/>
        <v>72838</v>
      </c>
      <c r="I16" s="9">
        <f t="shared" si="3"/>
        <v>2765</v>
      </c>
      <c r="J16" s="9">
        <f t="shared" si="3"/>
        <v>28112</v>
      </c>
      <c r="K16" s="9">
        <f t="shared" si="3"/>
        <v>695</v>
      </c>
      <c r="L16" s="9">
        <f t="shared" si="3"/>
        <v>0</v>
      </c>
      <c r="M16" s="9">
        <f t="shared" si="3"/>
        <v>4412</v>
      </c>
      <c r="N16" s="9">
        <f t="shared" si="3"/>
        <v>376313</v>
      </c>
      <c r="O16" s="9">
        <f t="shared" si="3"/>
        <v>5125</v>
      </c>
      <c r="P16" s="9">
        <f t="shared" si="3"/>
        <v>0</v>
      </c>
      <c r="Q16" s="9">
        <f t="shared" si="3"/>
        <v>98045</v>
      </c>
      <c r="R16" s="9">
        <f t="shared" si="3"/>
        <v>132424</v>
      </c>
      <c r="S16" s="9">
        <f t="shared" si="3"/>
        <v>6055</v>
      </c>
      <c r="T16" s="9">
        <f t="shared" si="3"/>
        <v>2349</v>
      </c>
      <c r="U16" s="9">
        <f t="shared" si="3"/>
        <v>9</v>
      </c>
      <c r="V16" s="9">
        <f t="shared" si="3"/>
        <v>0</v>
      </c>
      <c r="W16" s="9">
        <f t="shared" si="3"/>
        <v>5</v>
      </c>
      <c r="X16" s="9">
        <f t="shared" si="3"/>
        <v>0</v>
      </c>
      <c r="Y16" s="9">
        <f t="shared" si="3"/>
        <v>0</v>
      </c>
      <c r="Z16" s="9">
        <f t="shared" si="3"/>
        <v>21846</v>
      </c>
      <c r="AA16" s="9">
        <f t="shared" si="3"/>
        <v>0</v>
      </c>
      <c r="AB16" s="9">
        <f t="shared" si="3"/>
        <v>72315</v>
      </c>
      <c r="AC16" s="9">
        <f t="shared" si="3"/>
        <v>3482</v>
      </c>
      <c r="AD16" s="9">
        <f t="shared" si="3"/>
        <v>0</v>
      </c>
      <c r="AE16" s="9">
        <f t="shared" si="3"/>
        <v>34641</v>
      </c>
      <c r="AF16" s="9">
        <f>SUM(AF17:AF25)</f>
        <v>862505</v>
      </c>
    </row>
    <row r="17" spans="1:32" ht="21.75">
      <c r="A17" s="3" t="s">
        <v>45</v>
      </c>
      <c r="B17" s="3" t="s">
        <v>32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72784</v>
      </c>
      <c r="I17" s="4">
        <v>1195</v>
      </c>
      <c r="J17" s="4">
        <v>25</v>
      </c>
      <c r="K17" s="4">
        <v>0</v>
      </c>
      <c r="L17" s="4">
        <v>0</v>
      </c>
      <c r="M17" s="4">
        <v>1910</v>
      </c>
      <c r="N17" s="4">
        <v>220381</v>
      </c>
      <c r="O17" s="4">
        <v>0</v>
      </c>
      <c r="P17" s="4">
        <v>0</v>
      </c>
      <c r="Q17" s="4">
        <v>77762</v>
      </c>
      <c r="R17" s="4">
        <v>129494</v>
      </c>
      <c r="S17" s="4">
        <v>0</v>
      </c>
      <c r="T17" s="4">
        <v>0</v>
      </c>
      <c r="U17" s="4">
        <v>8</v>
      </c>
      <c r="V17" s="4">
        <v>0</v>
      </c>
      <c r="W17" s="4">
        <v>0</v>
      </c>
      <c r="X17" s="4">
        <v>0</v>
      </c>
      <c r="Y17" s="4">
        <v>0</v>
      </c>
      <c r="Z17" s="4">
        <v>7350</v>
      </c>
      <c r="AA17" s="4">
        <v>0</v>
      </c>
      <c r="AB17" s="4">
        <v>3500</v>
      </c>
      <c r="AC17" s="4">
        <v>0</v>
      </c>
      <c r="AD17" s="4">
        <v>0</v>
      </c>
      <c r="AE17" s="4">
        <v>2539</v>
      </c>
      <c r="AF17" s="5">
        <f aca="true" t="shared" si="4" ref="AF17:AF25">SUM(C17:AE17)</f>
        <v>516948</v>
      </c>
    </row>
    <row r="18" spans="1:32" ht="21.75">
      <c r="A18" s="3" t="s">
        <v>46</v>
      </c>
      <c r="B18" s="3" t="s">
        <v>32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600</v>
      </c>
      <c r="N18" s="4">
        <v>1346</v>
      </c>
      <c r="O18" s="4">
        <v>0</v>
      </c>
      <c r="P18" s="4">
        <v>0</v>
      </c>
      <c r="Q18" s="4">
        <v>15626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f>6630+400</f>
        <v>7030</v>
      </c>
      <c r="AA18" s="4">
        <v>0</v>
      </c>
      <c r="AB18" s="4">
        <v>67380</v>
      </c>
      <c r="AC18" s="4">
        <v>0</v>
      </c>
      <c r="AD18" s="4">
        <v>0</v>
      </c>
      <c r="AE18" s="4">
        <v>0</v>
      </c>
      <c r="AF18" s="5">
        <f t="shared" si="4"/>
        <v>91982</v>
      </c>
    </row>
    <row r="19" spans="1:32" ht="21.75">
      <c r="A19" s="3" t="s">
        <v>61</v>
      </c>
      <c r="B19" s="3" t="s">
        <v>32</v>
      </c>
      <c r="C19" s="4">
        <v>0</v>
      </c>
      <c r="D19" s="4">
        <v>0</v>
      </c>
      <c r="E19" s="4">
        <v>0</v>
      </c>
      <c r="F19" s="4">
        <v>4</v>
      </c>
      <c r="G19" s="4">
        <v>210</v>
      </c>
      <c r="H19" s="4">
        <v>0</v>
      </c>
      <c r="I19" s="4">
        <v>1480</v>
      </c>
      <c r="J19" s="4">
        <f>140+19000</f>
        <v>19140</v>
      </c>
      <c r="K19" s="4">
        <v>230</v>
      </c>
      <c r="L19" s="4">
        <v>0</v>
      </c>
      <c r="M19" s="4">
        <v>0</v>
      </c>
      <c r="N19" s="4">
        <v>47909</v>
      </c>
      <c r="O19" s="4">
        <v>4885</v>
      </c>
      <c r="P19" s="4">
        <v>0</v>
      </c>
      <c r="Q19" s="4">
        <v>1544</v>
      </c>
      <c r="R19" s="4">
        <v>0</v>
      </c>
      <c r="S19" s="4">
        <v>2135</v>
      </c>
      <c r="T19" s="4">
        <v>1669</v>
      </c>
      <c r="U19" s="4">
        <v>0</v>
      </c>
      <c r="V19" s="4">
        <v>0</v>
      </c>
      <c r="W19" s="4">
        <v>3</v>
      </c>
      <c r="X19" s="4">
        <v>0</v>
      </c>
      <c r="Y19" s="4">
        <v>0</v>
      </c>
      <c r="Z19" s="4">
        <v>4147</v>
      </c>
      <c r="AA19" s="4">
        <v>0</v>
      </c>
      <c r="AB19" s="4">
        <v>0</v>
      </c>
      <c r="AC19" s="4">
        <f>3284+31+27</f>
        <v>3342</v>
      </c>
      <c r="AD19" s="4">
        <v>0</v>
      </c>
      <c r="AE19" s="4">
        <v>31917</v>
      </c>
      <c r="AF19" s="5">
        <f t="shared" si="4"/>
        <v>118615</v>
      </c>
    </row>
    <row r="20" spans="1:32" ht="21.75">
      <c r="A20" s="3" t="s">
        <v>62</v>
      </c>
      <c r="B20" s="3" t="s">
        <v>32</v>
      </c>
      <c r="C20" s="4">
        <v>860</v>
      </c>
      <c r="D20" s="4">
        <v>0</v>
      </c>
      <c r="E20" s="4">
        <v>0</v>
      </c>
      <c r="F20" s="4">
        <v>0</v>
      </c>
      <c r="G20" s="4">
        <v>0</v>
      </c>
      <c r="H20" s="4">
        <v>7</v>
      </c>
      <c r="I20" s="4">
        <v>90</v>
      </c>
      <c r="J20" s="4">
        <v>8785</v>
      </c>
      <c r="K20" s="4">
        <v>195</v>
      </c>
      <c r="L20" s="4">
        <v>0</v>
      </c>
      <c r="M20" s="4">
        <v>1902</v>
      </c>
      <c r="N20" s="4">
        <f>85000+90</f>
        <v>85090</v>
      </c>
      <c r="O20" s="4">
        <v>240</v>
      </c>
      <c r="P20" s="4">
        <v>0</v>
      </c>
      <c r="Q20" s="4">
        <v>2335</v>
      </c>
      <c r="R20" s="4">
        <v>2930</v>
      </c>
      <c r="S20" s="4">
        <v>3920</v>
      </c>
      <c r="T20" s="4">
        <v>680</v>
      </c>
      <c r="U20" s="4">
        <v>1</v>
      </c>
      <c r="V20" s="4">
        <v>0</v>
      </c>
      <c r="W20" s="4">
        <v>0</v>
      </c>
      <c r="X20" s="4">
        <v>0</v>
      </c>
      <c r="Y20" s="4">
        <v>0</v>
      </c>
      <c r="Z20" s="4">
        <f>2360+100</f>
        <v>2460</v>
      </c>
      <c r="AA20" s="4">
        <v>0</v>
      </c>
      <c r="AB20" s="4">
        <v>1410</v>
      </c>
      <c r="AC20" s="4">
        <v>140</v>
      </c>
      <c r="AD20" s="4">
        <v>0</v>
      </c>
      <c r="AE20" s="4">
        <v>185</v>
      </c>
      <c r="AF20" s="5">
        <f t="shared" si="4"/>
        <v>111230</v>
      </c>
    </row>
    <row r="21" spans="1:32" ht="21.75">
      <c r="A21" s="3" t="s">
        <v>63</v>
      </c>
      <c r="B21" s="3" t="s">
        <v>32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39</v>
      </c>
      <c r="I21" s="4">
        <v>0</v>
      </c>
      <c r="J21" s="4">
        <v>162</v>
      </c>
      <c r="K21" s="4">
        <v>270</v>
      </c>
      <c r="L21" s="4">
        <v>0</v>
      </c>
      <c r="M21" s="4">
        <v>0</v>
      </c>
      <c r="N21" s="4">
        <v>21366</v>
      </c>
      <c r="O21" s="4">
        <v>0</v>
      </c>
      <c r="P21" s="4">
        <v>0</v>
      </c>
      <c r="Q21" s="4">
        <v>238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2</v>
      </c>
      <c r="X21" s="4">
        <v>0</v>
      </c>
      <c r="Y21" s="4">
        <v>0</v>
      </c>
      <c r="Z21" s="4">
        <v>859</v>
      </c>
      <c r="AA21" s="4">
        <v>0</v>
      </c>
      <c r="AB21" s="4">
        <v>25</v>
      </c>
      <c r="AC21" s="4">
        <v>0</v>
      </c>
      <c r="AD21" s="4">
        <v>0</v>
      </c>
      <c r="AE21" s="4">
        <v>0</v>
      </c>
      <c r="AF21" s="5">
        <f t="shared" si="4"/>
        <v>22961</v>
      </c>
    </row>
    <row r="22" spans="1:32" ht="21.75">
      <c r="A22" s="3" t="s">
        <v>64</v>
      </c>
      <c r="B22" s="3" t="s">
        <v>32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4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5">
        <f t="shared" si="4"/>
        <v>4</v>
      </c>
    </row>
    <row r="23" spans="1:32" ht="21.75">
      <c r="A23" s="3" t="s">
        <v>65</v>
      </c>
      <c r="B23" s="3" t="s">
        <v>32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4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5">
        <f t="shared" si="4"/>
        <v>4</v>
      </c>
    </row>
    <row r="24" spans="1:32" ht="21.75">
      <c r="A24" s="3" t="s">
        <v>66</v>
      </c>
      <c r="B24" s="3" t="s">
        <v>32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9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5">
        <f t="shared" si="4"/>
        <v>9</v>
      </c>
    </row>
    <row r="25" spans="1:32" ht="21.75">
      <c r="A25" s="3" t="s">
        <v>67</v>
      </c>
      <c r="B25" s="3" t="s">
        <v>32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8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204</v>
      </c>
      <c r="O25" s="4">
        <v>0</v>
      </c>
      <c r="P25" s="4">
        <v>0</v>
      </c>
      <c r="Q25" s="4">
        <v>540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5">
        <f t="shared" si="4"/>
        <v>752</v>
      </c>
    </row>
    <row r="26" spans="1:32" s="2" customFormat="1" ht="21">
      <c r="A26" s="10" t="s">
        <v>113</v>
      </c>
      <c r="B26" s="10"/>
      <c r="C26" s="11">
        <f aca="true" t="shared" si="5" ref="C26:AE26">SUM(C27:C41)</f>
        <v>0</v>
      </c>
      <c r="D26" s="11">
        <f t="shared" si="5"/>
        <v>9</v>
      </c>
      <c r="E26" s="11">
        <f t="shared" si="5"/>
        <v>11</v>
      </c>
      <c r="F26" s="11">
        <f t="shared" si="5"/>
        <v>2920</v>
      </c>
      <c r="G26" s="11">
        <f t="shared" si="5"/>
        <v>0</v>
      </c>
      <c r="H26" s="11">
        <f t="shared" si="5"/>
        <v>0</v>
      </c>
      <c r="I26" s="11">
        <f t="shared" si="5"/>
        <v>1184</v>
      </c>
      <c r="J26" s="11">
        <f t="shared" si="5"/>
        <v>86</v>
      </c>
      <c r="K26" s="11">
        <f t="shared" si="5"/>
        <v>3</v>
      </c>
      <c r="L26" s="11">
        <f t="shared" si="5"/>
        <v>0</v>
      </c>
      <c r="M26" s="11">
        <f t="shared" si="5"/>
        <v>127</v>
      </c>
      <c r="N26" s="11">
        <f t="shared" si="5"/>
        <v>2258</v>
      </c>
      <c r="O26" s="11">
        <f t="shared" si="5"/>
        <v>1</v>
      </c>
      <c r="P26" s="11">
        <f t="shared" si="5"/>
        <v>0</v>
      </c>
      <c r="Q26" s="11">
        <f t="shared" si="5"/>
        <v>50648</v>
      </c>
      <c r="R26" s="11">
        <f t="shared" si="5"/>
        <v>30</v>
      </c>
      <c r="S26" s="11">
        <f t="shared" si="5"/>
        <v>0</v>
      </c>
      <c r="T26" s="11">
        <f t="shared" si="5"/>
        <v>2</v>
      </c>
      <c r="U26" s="11">
        <f t="shared" si="5"/>
        <v>0</v>
      </c>
      <c r="V26" s="11">
        <f t="shared" si="5"/>
        <v>0</v>
      </c>
      <c r="W26" s="11">
        <f t="shared" si="5"/>
        <v>0</v>
      </c>
      <c r="X26" s="11">
        <f t="shared" si="5"/>
        <v>0</v>
      </c>
      <c r="Y26" s="11">
        <f t="shared" si="5"/>
        <v>0</v>
      </c>
      <c r="Z26" s="11">
        <f t="shared" si="5"/>
        <v>37</v>
      </c>
      <c r="AA26" s="11">
        <f t="shared" si="5"/>
        <v>9</v>
      </c>
      <c r="AB26" s="11">
        <f t="shared" si="5"/>
        <v>0</v>
      </c>
      <c r="AC26" s="11">
        <f t="shared" si="5"/>
        <v>15</v>
      </c>
      <c r="AD26" s="11">
        <f t="shared" si="5"/>
        <v>1</v>
      </c>
      <c r="AE26" s="11">
        <f t="shared" si="5"/>
        <v>0</v>
      </c>
      <c r="AF26" s="11">
        <f>SUM(AF27:AF41)</f>
        <v>57341</v>
      </c>
    </row>
    <row r="27" spans="1:32" ht="21.75">
      <c r="A27" s="3" t="s">
        <v>76</v>
      </c>
      <c r="B27" s="3" t="s">
        <v>32</v>
      </c>
      <c r="C27" s="4">
        <v>0</v>
      </c>
      <c r="D27" s="4">
        <v>2</v>
      </c>
      <c r="E27" s="4">
        <v>3</v>
      </c>
      <c r="F27" s="4">
        <v>0</v>
      </c>
      <c r="G27" s="4">
        <v>0</v>
      </c>
      <c r="H27" s="4">
        <v>0</v>
      </c>
      <c r="I27" s="4">
        <f>1136+18</f>
        <v>1154</v>
      </c>
      <c r="J27" s="4">
        <v>69</v>
      </c>
      <c r="K27" s="4">
        <v>0</v>
      </c>
      <c r="L27" s="4">
        <v>0</v>
      </c>
      <c r="M27" s="4">
        <v>0</v>
      </c>
      <c r="N27" s="4">
        <v>159</v>
      </c>
      <c r="O27" s="4">
        <v>0</v>
      </c>
      <c r="P27" s="4">
        <v>0</v>
      </c>
      <c r="Q27" s="4">
        <v>1475</v>
      </c>
      <c r="R27" s="4">
        <v>1</v>
      </c>
      <c r="S27" s="4">
        <v>0</v>
      </c>
      <c r="T27" s="4">
        <v>2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2</v>
      </c>
      <c r="AA27" s="4">
        <v>0</v>
      </c>
      <c r="AB27" s="4">
        <v>0</v>
      </c>
      <c r="AC27" s="4">
        <v>8</v>
      </c>
      <c r="AD27" s="4">
        <v>0</v>
      </c>
      <c r="AE27" s="4">
        <v>0</v>
      </c>
      <c r="AF27" s="5">
        <f aca="true" t="shared" si="6" ref="AF27:AF41">SUM(C27:AE27)</f>
        <v>2875</v>
      </c>
    </row>
    <row r="28" spans="1:32" ht="21.75">
      <c r="A28" s="3" t="s">
        <v>77</v>
      </c>
      <c r="B28" s="3" t="s">
        <v>32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2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1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5">
        <f t="shared" si="6"/>
        <v>3</v>
      </c>
    </row>
    <row r="29" spans="1:32" ht="21.75">
      <c r="A29" s="3" t="s">
        <v>78</v>
      </c>
      <c r="B29" s="3" t="s">
        <v>32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45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5">
        <f t="shared" si="6"/>
        <v>45</v>
      </c>
    </row>
    <row r="30" spans="1:32" ht="21.75">
      <c r="A30" s="3" t="s">
        <v>79</v>
      </c>
      <c r="B30" s="3" t="s">
        <v>32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4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5</v>
      </c>
      <c r="AB30" s="4">
        <v>0</v>
      </c>
      <c r="AC30" s="4">
        <v>0</v>
      </c>
      <c r="AD30" s="4">
        <v>0</v>
      </c>
      <c r="AE30" s="4">
        <v>0</v>
      </c>
      <c r="AF30" s="5">
        <f t="shared" si="6"/>
        <v>9</v>
      </c>
    </row>
    <row r="31" spans="1:32" ht="21.75">
      <c r="A31" s="3" t="s">
        <v>80</v>
      </c>
      <c r="B31" s="3" t="s">
        <v>32</v>
      </c>
      <c r="C31" s="4">
        <v>0</v>
      </c>
      <c r="D31" s="4">
        <v>7</v>
      </c>
      <c r="E31" s="4">
        <v>7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2</v>
      </c>
      <c r="L31" s="4">
        <v>0</v>
      </c>
      <c r="M31" s="4">
        <v>0</v>
      </c>
      <c r="N31" s="4">
        <v>44</v>
      </c>
      <c r="O31" s="4">
        <v>0</v>
      </c>
      <c r="P31" s="4">
        <v>0</v>
      </c>
      <c r="Q31" s="4">
        <v>7</v>
      </c>
      <c r="R31" s="4">
        <v>7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5">
        <f t="shared" si="6"/>
        <v>74</v>
      </c>
    </row>
    <row r="32" spans="1:32" ht="21.75">
      <c r="A32" s="3" t="s">
        <v>81</v>
      </c>
      <c r="B32" s="3" t="s">
        <v>32</v>
      </c>
      <c r="C32" s="4">
        <v>0</v>
      </c>
      <c r="D32" s="4"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6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5">
        <f t="shared" si="6"/>
        <v>6</v>
      </c>
    </row>
    <row r="33" spans="1:32" ht="21.75">
      <c r="A33" s="3" t="s">
        <v>82</v>
      </c>
      <c r="B33" s="3" t="s">
        <v>32</v>
      </c>
      <c r="C33" s="4">
        <v>0</v>
      </c>
      <c r="D33" s="4"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7</v>
      </c>
      <c r="K33" s="4">
        <v>0</v>
      </c>
      <c r="L33" s="4">
        <v>0</v>
      </c>
      <c r="M33" s="4">
        <v>89</v>
      </c>
      <c r="N33" s="4">
        <v>457</v>
      </c>
      <c r="O33" s="4">
        <v>0</v>
      </c>
      <c r="P33" s="4">
        <v>0</v>
      </c>
      <c r="Q33" s="4">
        <v>437</v>
      </c>
      <c r="R33" s="4">
        <v>2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7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5">
        <f t="shared" si="6"/>
        <v>999</v>
      </c>
    </row>
    <row r="34" spans="1:32" ht="21.75">
      <c r="A34" s="3" t="s">
        <v>83</v>
      </c>
      <c r="B34" s="3" t="s">
        <v>32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4</v>
      </c>
      <c r="J34" s="4">
        <v>5</v>
      </c>
      <c r="K34" s="4">
        <v>0</v>
      </c>
      <c r="L34" s="4">
        <v>0</v>
      </c>
      <c r="M34" s="4">
        <v>3</v>
      </c>
      <c r="N34" s="4">
        <v>78</v>
      </c>
      <c r="O34" s="4">
        <v>0</v>
      </c>
      <c r="P34" s="4">
        <v>0</v>
      </c>
      <c r="Q34" s="4">
        <v>0</v>
      </c>
      <c r="R34" s="4">
        <v>2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2</v>
      </c>
      <c r="AD34" s="4">
        <v>1</v>
      </c>
      <c r="AE34" s="4">
        <v>0</v>
      </c>
      <c r="AF34" s="5">
        <f t="shared" si="6"/>
        <v>95</v>
      </c>
    </row>
    <row r="35" spans="1:32" ht="21.75">
      <c r="A35" s="3" t="s">
        <v>84</v>
      </c>
      <c r="B35" s="3" t="s">
        <v>32</v>
      </c>
      <c r="C35" s="4">
        <v>0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5</v>
      </c>
      <c r="K35" s="4">
        <v>0</v>
      </c>
      <c r="L35" s="4">
        <v>0</v>
      </c>
      <c r="M35" s="4">
        <v>0</v>
      </c>
      <c r="N35" s="4">
        <v>3</v>
      </c>
      <c r="O35" s="4">
        <v>0</v>
      </c>
      <c r="P35" s="4">
        <v>0</v>
      </c>
      <c r="Q35" s="4">
        <v>0</v>
      </c>
      <c r="R35" s="4">
        <v>1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3</v>
      </c>
      <c r="AD35" s="4">
        <v>0</v>
      </c>
      <c r="AE35" s="4">
        <v>0</v>
      </c>
      <c r="AF35" s="5">
        <f t="shared" si="6"/>
        <v>12</v>
      </c>
    </row>
    <row r="36" spans="1:32" ht="21.75">
      <c r="A36" s="3" t="s">
        <v>85</v>
      </c>
      <c r="B36" s="3" t="s">
        <v>32</v>
      </c>
      <c r="C36" s="4">
        <v>0</v>
      </c>
      <c r="D36" s="4">
        <v>0</v>
      </c>
      <c r="E36" s="4">
        <v>1</v>
      </c>
      <c r="F36" s="4">
        <v>0</v>
      </c>
      <c r="G36" s="4">
        <v>0</v>
      </c>
      <c r="H36" s="4">
        <v>0</v>
      </c>
      <c r="I36" s="4">
        <v>26</v>
      </c>
      <c r="J36" s="4">
        <v>0</v>
      </c>
      <c r="K36" s="4">
        <v>0</v>
      </c>
      <c r="L36" s="4">
        <v>0</v>
      </c>
      <c r="M36" s="4">
        <v>35</v>
      </c>
      <c r="N36" s="4">
        <v>164</v>
      </c>
      <c r="O36" s="4">
        <v>1</v>
      </c>
      <c r="P36" s="4">
        <v>0</v>
      </c>
      <c r="Q36" s="4">
        <f>48587+92</f>
        <v>48679</v>
      </c>
      <c r="R36" s="4">
        <v>10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27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5">
        <f t="shared" si="6"/>
        <v>48943</v>
      </c>
    </row>
    <row r="37" spans="1:32" ht="21.75">
      <c r="A37" s="3" t="s">
        <v>86</v>
      </c>
      <c r="B37" s="3" t="s">
        <v>32</v>
      </c>
      <c r="C37" s="4">
        <v>0</v>
      </c>
      <c r="D37" s="4"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1</v>
      </c>
      <c r="O37" s="4">
        <v>0</v>
      </c>
      <c r="P37" s="4">
        <v>0</v>
      </c>
      <c r="Q37" s="4">
        <v>0</v>
      </c>
      <c r="R37" s="4">
        <v>1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5">
        <f t="shared" si="6"/>
        <v>2</v>
      </c>
    </row>
    <row r="38" spans="1:32" ht="21.75">
      <c r="A38" s="3" t="s">
        <v>87</v>
      </c>
      <c r="B38" s="3" t="s">
        <v>32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3</v>
      </c>
      <c r="AB38" s="4">
        <v>0</v>
      </c>
      <c r="AC38" s="4">
        <v>0</v>
      </c>
      <c r="AD38" s="4">
        <v>0</v>
      </c>
      <c r="AE38" s="4">
        <v>0</v>
      </c>
      <c r="AF38" s="5">
        <f t="shared" si="6"/>
        <v>3</v>
      </c>
    </row>
    <row r="39" spans="1:32" ht="21.75">
      <c r="A39" s="3" t="s">
        <v>88</v>
      </c>
      <c r="B39" s="3" t="s">
        <v>32</v>
      </c>
      <c r="C39" s="4">
        <v>0</v>
      </c>
      <c r="D39" s="4"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1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5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5">
        <f t="shared" si="6"/>
        <v>6</v>
      </c>
    </row>
    <row r="40" spans="1:32" ht="21.75">
      <c r="A40" s="3" t="s">
        <v>49</v>
      </c>
      <c r="B40" s="3" t="s">
        <v>32</v>
      </c>
      <c r="C40" s="4">
        <v>0</v>
      </c>
      <c r="D40" s="4"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241</v>
      </c>
      <c r="O40" s="4">
        <v>0</v>
      </c>
      <c r="P40" s="4">
        <v>0</v>
      </c>
      <c r="Q40" s="4">
        <v>5</v>
      </c>
      <c r="R40" s="4">
        <v>1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1</v>
      </c>
      <c r="AB40" s="4">
        <v>0</v>
      </c>
      <c r="AC40" s="4">
        <v>2</v>
      </c>
      <c r="AD40" s="4">
        <v>0</v>
      </c>
      <c r="AE40" s="4">
        <v>0</v>
      </c>
      <c r="AF40" s="5">
        <f t="shared" si="6"/>
        <v>250</v>
      </c>
    </row>
    <row r="41" spans="1:32" ht="21.75">
      <c r="A41" s="3" t="s">
        <v>50</v>
      </c>
      <c r="B41" s="3" t="s">
        <v>32</v>
      </c>
      <c r="C41" s="4">
        <v>0</v>
      </c>
      <c r="D41" s="4">
        <v>0</v>
      </c>
      <c r="E41" s="4">
        <v>0</v>
      </c>
      <c r="F41" s="4">
        <v>2920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1099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5">
        <f t="shared" si="6"/>
        <v>4019</v>
      </c>
    </row>
    <row r="42" spans="1:32" s="2" customFormat="1" ht="21">
      <c r="A42" s="12" t="s">
        <v>114</v>
      </c>
      <c r="B42" s="12"/>
      <c r="C42" s="13">
        <f aca="true" t="shared" si="7" ref="C42:AE42">SUM(C43:C48)</f>
        <v>99690</v>
      </c>
      <c r="D42" s="13">
        <f t="shared" si="7"/>
        <v>0</v>
      </c>
      <c r="E42" s="13">
        <f t="shared" si="7"/>
        <v>0</v>
      </c>
      <c r="F42" s="13">
        <f t="shared" si="7"/>
        <v>74060</v>
      </c>
      <c r="G42" s="13">
        <f t="shared" si="7"/>
        <v>0</v>
      </c>
      <c r="H42" s="13">
        <f t="shared" si="7"/>
        <v>0</v>
      </c>
      <c r="I42" s="13">
        <f t="shared" si="7"/>
        <v>210548</v>
      </c>
      <c r="J42" s="13">
        <f t="shared" si="7"/>
        <v>0</v>
      </c>
      <c r="K42" s="13">
        <f t="shared" si="7"/>
        <v>0</v>
      </c>
      <c r="L42" s="13">
        <f t="shared" si="7"/>
        <v>0</v>
      </c>
      <c r="M42" s="13">
        <f t="shared" si="7"/>
        <v>355840</v>
      </c>
      <c r="N42" s="13">
        <f t="shared" si="7"/>
        <v>818938</v>
      </c>
      <c r="O42" s="13">
        <f t="shared" si="7"/>
        <v>0</v>
      </c>
      <c r="P42" s="13">
        <f t="shared" si="7"/>
        <v>0</v>
      </c>
      <c r="Q42" s="13">
        <f t="shared" si="7"/>
        <v>95100</v>
      </c>
      <c r="R42" s="13">
        <f t="shared" si="7"/>
        <v>2834813</v>
      </c>
      <c r="S42" s="13">
        <f t="shared" si="7"/>
        <v>0</v>
      </c>
      <c r="T42" s="13">
        <f t="shared" si="7"/>
        <v>0</v>
      </c>
      <c r="U42" s="13">
        <f t="shared" si="7"/>
        <v>0</v>
      </c>
      <c r="V42" s="13">
        <f t="shared" si="7"/>
        <v>143590</v>
      </c>
      <c r="W42" s="13">
        <f t="shared" si="7"/>
        <v>0</v>
      </c>
      <c r="X42" s="13">
        <f t="shared" si="7"/>
        <v>11472</v>
      </c>
      <c r="Y42" s="13">
        <f t="shared" si="7"/>
        <v>0</v>
      </c>
      <c r="Z42" s="13">
        <f t="shared" si="7"/>
        <v>0</v>
      </c>
      <c r="AA42" s="13">
        <f t="shared" si="7"/>
        <v>0</v>
      </c>
      <c r="AB42" s="13">
        <f t="shared" si="7"/>
        <v>211140</v>
      </c>
      <c r="AC42" s="13">
        <f t="shared" si="7"/>
        <v>0</v>
      </c>
      <c r="AD42" s="13">
        <f t="shared" si="7"/>
        <v>0</v>
      </c>
      <c r="AE42" s="13">
        <f t="shared" si="7"/>
        <v>1177966</v>
      </c>
      <c r="AF42" s="13">
        <f>SUM(AF43:AF48)</f>
        <v>6033157</v>
      </c>
    </row>
    <row r="43" spans="1:32" ht="21.75">
      <c r="A43" s="3" t="s">
        <v>47</v>
      </c>
      <c r="B43" s="3" t="s">
        <v>32</v>
      </c>
      <c r="C43" s="4">
        <v>0</v>
      </c>
      <c r="D43" s="4"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1000</v>
      </c>
      <c r="N43" s="4">
        <v>768078</v>
      </c>
      <c r="O43" s="4">
        <v>0</v>
      </c>
      <c r="P43" s="4">
        <v>0</v>
      </c>
      <c r="Q43" s="4">
        <v>0</v>
      </c>
      <c r="R43" s="4">
        <v>1400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1680</v>
      </c>
      <c r="AF43" s="5">
        <f aca="true" t="shared" si="8" ref="AF43:AF48">SUM(C43:AE43)</f>
        <v>772158</v>
      </c>
    </row>
    <row r="44" spans="1:32" ht="21.75">
      <c r="A44" s="3" t="s">
        <v>48</v>
      </c>
      <c r="B44" s="3" t="s">
        <v>32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11000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5">
        <f t="shared" si="8"/>
        <v>11000</v>
      </c>
    </row>
    <row r="45" spans="1:32" ht="21.75">
      <c r="A45" s="3" t="s">
        <v>69</v>
      </c>
      <c r="B45" s="3" t="s">
        <v>32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850</v>
      </c>
      <c r="N45" s="4">
        <f>6570+4000</f>
        <v>10570</v>
      </c>
      <c r="O45" s="4">
        <v>0</v>
      </c>
      <c r="P45" s="4">
        <v>0</v>
      </c>
      <c r="Q45" s="4">
        <v>0</v>
      </c>
      <c r="R45" s="4">
        <v>1200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2300</v>
      </c>
      <c r="AF45" s="5">
        <f t="shared" si="8"/>
        <v>14920</v>
      </c>
    </row>
    <row r="46" spans="1:32" ht="21.75">
      <c r="A46" s="3" t="s">
        <v>70</v>
      </c>
      <c r="B46" s="3" t="s">
        <v>32</v>
      </c>
      <c r="C46" s="4">
        <v>0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300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5">
        <f t="shared" si="8"/>
        <v>300</v>
      </c>
    </row>
    <row r="47" spans="1:32" ht="21.75">
      <c r="A47" s="3" t="s">
        <v>71</v>
      </c>
      <c r="B47" s="3" t="s">
        <v>32</v>
      </c>
      <c r="C47" s="4">
        <v>99690</v>
      </c>
      <c r="D47" s="4">
        <v>0</v>
      </c>
      <c r="E47" s="4">
        <v>0</v>
      </c>
      <c r="F47" s="4">
        <v>74060</v>
      </c>
      <c r="G47" s="4">
        <v>0</v>
      </c>
      <c r="H47" s="4">
        <v>0</v>
      </c>
      <c r="I47" s="4">
        <v>210548</v>
      </c>
      <c r="J47" s="4">
        <v>0</v>
      </c>
      <c r="K47" s="4">
        <v>0</v>
      </c>
      <c r="L47" s="4">
        <v>0</v>
      </c>
      <c r="M47" s="4">
        <f>335900+1920</f>
        <v>337820</v>
      </c>
      <c r="N47" s="4">
        <v>29290</v>
      </c>
      <c r="O47" s="4">
        <v>0</v>
      </c>
      <c r="P47" s="4">
        <v>0</v>
      </c>
      <c r="Q47" s="4">
        <v>95100</v>
      </c>
      <c r="R47" s="4">
        <v>2832213</v>
      </c>
      <c r="S47" s="4">
        <v>0</v>
      </c>
      <c r="T47" s="4">
        <v>0</v>
      </c>
      <c r="U47" s="4">
        <v>0</v>
      </c>
      <c r="V47" s="4">
        <v>143590</v>
      </c>
      <c r="W47" s="4">
        <v>0</v>
      </c>
      <c r="X47" s="4">
        <v>11472</v>
      </c>
      <c r="Y47" s="4">
        <v>0</v>
      </c>
      <c r="Z47" s="4">
        <v>0</v>
      </c>
      <c r="AA47" s="4">
        <v>0</v>
      </c>
      <c r="AB47" s="4">
        <v>203140</v>
      </c>
      <c r="AC47" s="4">
        <v>0</v>
      </c>
      <c r="AD47" s="4">
        <v>0</v>
      </c>
      <c r="AE47" s="4">
        <v>1173986</v>
      </c>
      <c r="AF47" s="5">
        <f t="shared" si="8"/>
        <v>5210909</v>
      </c>
    </row>
    <row r="48" spans="1:32" ht="21.75">
      <c r="A48" s="3" t="s">
        <v>72</v>
      </c>
      <c r="B48" s="3" t="s">
        <v>32</v>
      </c>
      <c r="C48" s="4">
        <v>0</v>
      </c>
      <c r="D48" s="4"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15870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8000</v>
      </c>
      <c r="AC48" s="4">
        <v>0</v>
      </c>
      <c r="AD48" s="4">
        <v>0</v>
      </c>
      <c r="AE48" s="4">
        <v>0</v>
      </c>
      <c r="AF48" s="5">
        <f t="shared" si="8"/>
        <v>23870</v>
      </c>
    </row>
    <row r="49" spans="1:32" s="2" customFormat="1" ht="21" customHeight="1">
      <c r="A49" s="14" t="s">
        <v>115</v>
      </c>
      <c r="B49" s="14"/>
      <c r="C49" s="15">
        <f>SUM(C50:C70)</f>
        <v>689703</v>
      </c>
      <c r="D49" s="15">
        <f aca="true" t="shared" si="9" ref="D49:AF49">SUM(D50:D70)</f>
        <v>263367</v>
      </c>
      <c r="E49" s="15">
        <f t="shared" si="9"/>
        <v>1052516</v>
      </c>
      <c r="F49" s="15">
        <f t="shared" si="9"/>
        <v>7575199</v>
      </c>
      <c r="G49" s="15">
        <f t="shared" si="9"/>
        <v>546838</v>
      </c>
      <c r="H49" s="15">
        <f t="shared" si="9"/>
        <v>2808350</v>
      </c>
      <c r="I49" s="15">
        <f t="shared" si="9"/>
        <v>1559188</v>
      </c>
      <c r="J49" s="15">
        <f t="shared" si="9"/>
        <v>29562</v>
      </c>
      <c r="K49" s="15">
        <f t="shared" si="9"/>
        <v>118939</v>
      </c>
      <c r="L49" s="15">
        <f t="shared" si="9"/>
        <v>50796</v>
      </c>
      <c r="M49" s="15">
        <f t="shared" si="9"/>
        <v>57244170</v>
      </c>
      <c r="N49" s="15">
        <f t="shared" si="9"/>
        <v>121695502</v>
      </c>
      <c r="O49" s="15">
        <f t="shared" si="9"/>
        <v>670620</v>
      </c>
      <c r="P49" s="15">
        <f t="shared" si="9"/>
        <v>1410504</v>
      </c>
      <c r="Q49" s="15">
        <f t="shared" si="9"/>
        <v>45169415</v>
      </c>
      <c r="R49" s="15">
        <f t="shared" si="9"/>
        <v>62587214</v>
      </c>
      <c r="S49" s="15">
        <f t="shared" si="9"/>
        <v>73475438</v>
      </c>
      <c r="T49" s="15">
        <f t="shared" si="9"/>
        <v>1891092</v>
      </c>
      <c r="U49" s="15">
        <f t="shared" si="9"/>
        <v>223675</v>
      </c>
      <c r="V49" s="15">
        <f t="shared" si="9"/>
        <v>1383067</v>
      </c>
      <c r="W49" s="15">
        <f t="shared" si="9"/>
        <v>29313</v>
      </c>
      <c r="X49" s="15">
        <f t="shared" si="9"/>
        <v>3466</v>
      </c>
      <c r="Y49" s="15">
        <f t="shared" si="9"/>
        <v>110945</v>
      </c>
      <c r="Z49" s="15">
        <f t="shared" si="9"/>
        <v>169951</v>
      </c>
      <c r="AA49" s="15">
        <f t="shared" si="9"/>
        <v>1816642</v>
      </c>
      <c r="AB49" s="15">
        <f t="shared" si="9"/>
        <v>74665253</v>
      </c>
      <c r="AC49" s="15">
        <f t="shared" si="9"/>
        <v>567</v>
      </c>
      <c r="AD49" s="15">
        <f t="shared" si="9"/>
        <v>0</v>
      </c>
      <c r="AE49" s="15">
        <f t="shared" si="9"/>
        <v>3169012</v>
      </c>
      <c r="AF49" s="15">
        <f t="shared" si="9"/>
        <v>460410304</v>
      </c>
    </row>
    <row r="50" spans="1:32" ht="21.75">
      <c r="A50" s="3" t="s">
        <v>89</v>
      </c>
      <c r="B50" s="3" t="s">
        <v>32</v>
      </c>
      <c r="C50" s="4">
        <v>0</v>
      </c>
      <c r="D50" s="4"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4000</v>
      </c>
      <c r="N50" s="4">
        <v>2500</v>
      </c>
      <c r="O50" s="4">
        <v>0</v>
      </c>
      <c r="P50" s="4">
        <v>0</v>
      </c>
      <c r="Q50" s="4">
        <v>3500</v>
      </c>
      <c r="R50" s="4">
        <f>233659+6000</f>
        <v>239659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500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5">
        <f aca="true" t="shared" si="10" ref="AF50:AF70">SUM(C50:AE50)</f>
        <v>250159</v>
      </c>
    </row>
    <row r="51" spans="1:32" ht="21.75">
      <c r="A51" s="3" t="s">
        <v>90</v>
      </c>
      <c r="B51" s="3" t="s">
        <v>32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1800</v>
      </c>
      <c r="I51" s="4">
        <v>0</v>
      </c>
      <c r="J51" s="4">
        <v>0</v>
      </c>
      <c r="K51" s="4">
        <v>0</v>
      </c>
      <c r="L51" s="4">
        <v>0</v>
      </c>
      <c r="M51" s="4">
        <v>343344</v>
      </c>
      <c r="N51" s="4">
        <v>0</v>
      </c>
      <c r="O51" s="4">
        <v>0</v>
      </c>
      <c r="P51" s="4">
        <v>0</v>
      </c>
      <c r="Q51" s="4">
        <v>6240</v>
      </c>
      <c r="R51" s="4">
        <v>339304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12635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5">
        <f t="shared" si="10"/>
        <v>703323</v>
      </c>
    </row>
    <row r="52" spans="1:32" ht="21.75">
      <c r="A52" s="3" t="s">
        <v>91</v>
      </c>
      <c r="B52" s="3" t="s">
        <v>32</v>
      </c>
      <c r="C52" s="4">
        <v>0</v>
      </c>
      <c r="D52" s="4"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32400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5">
        <f t="shared" si="10"/>
        <v>32400</v>
      </c>
    </row>
    <row r="53" spans="1:32" ht="21.75">
      <c r="A53" s="3" t="s">
        <v>92</v>
      </c>
      <c r="B53" s="3" t="s">
        <v>32</v>
      </c>
      <c r="C53" s="4">
        <v>0</v>
      </c>
      <c r="D53" s="4"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f>486413+1500</f>
        <v>487913</v>
      </c>
      <c r="N53" s="4">
        <v>645146</v>
      </c>
      <c r="O53" s="4">
        <v>0</v>
      </c>
      <c r="P53" s="4">
        <v>0</v>
      </c>
      <c r="Q53" s="4">
        <v>205206</v>
      </c>
      <c r="R53" s="4">
        <v>0</v>
      </c>
      <c r="S53" s="4">
        <v>563100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5">
        <f t="shared" si="10"/>
        <v>1901365</v>
      </c>
    </row>
    <row r="54" spans="1:32" ht="21.75">
      <c r="A54" s="3" t="s">
        <v>93</v>
      </c>
      <c r="B54" s="3" t="s">
        <v>32</v>
      </c>
      <c r="C54" s="4">
        <v>0</v>
      </c>
      <c r="D54" s="4">
        <v>0</v>
      </c>
      <c r="E54" s="4">
        <v>0</v>
      </c>
      <c r="F54" s="4">
        <v>69328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f>2340171+2000</f>
        <v>2342171</v>
      </c>
      <c r="N54" s="4">
        <v>620458</v>
      </c>
      <c r="O54" s="4">
        <v>580964</v>
      </c>
      <c r="P54" s="4">
        <v>0</v>
      </c>
      <c r="Q54" s="4">
        <v>482427</v>
      </c>
      <c r="R54" s="4">
        <v>0</v>
      </c>
      <c r="S54" s="4">
        <v>1672655</v>
      </c>
      <c r="T54" s="4">
        <v>0</v>
      </c>
      <c r="U54" s="4">
        <v>0</v>
      </c>
      <c r="V54" s="4">
        <v>70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317615</v>
      </c>
      <c r="AC54" s="4">
        <v>0</v>
      </c>
      <c r="AD54" s="4">
        <v>0</v>
      </c>
      <c r="AE54" s="4">
        <v>0</v>
      </c>
      <c r="AF54" s="5">
        <f t="shared" si="10"/>
        <v>6085688</v>
      </c>
    </row>
    <row r="55" spans="1:32" ht="21.75">
      <c r="A55" s="3" t="s">
        <v>94</v>
      </c>
      <c r="B55" s="3" t="s">
        <v>32</v>
      </c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f>27007+1300</f>
        <v>28307</v>
      </c>
      <c r="O55" s="4">
        <v>0</v>
      </c>
      <c r="P55" s="4">
        <v>0</v>
      </c>
      <c r="Q55" s="4">
        <v>0</v>
      </c>
      <c r="R55" s="4">
        <v>0</v>
      </c>
      <c r="S55" s="4">
        <v>2856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5">
        <f t="shared" si="10"/>
        <v>31163</v>
      </c>
    </row>
    <row r="56" spans="1:32" ht="21.75">
      <c r="A56" s="3" t="s">
        <v>95</v>
      </c>
      <c r="B56" s="3" t="s">
        <v>32</v>
      </c>
      <c r="C56" s="4">
        <v>0</v>
      </c>
      <c r="D56" s="4"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4</v>
      </c>
      <c r="K56" s="4">
        <v>0</v>
      </c>
      <c r="L56" s="4">
        <v>0</v>
      </c>
      <c r="M56" s="4">
        <v>0</v>
      </c>
      <c r="N56" s="4">
        <v>0</v>
      </c>
      <c r="O56" s="4">
        <v>2856</v>
      </c>
      <c r="P56" s="4">
        <v>0</v>
      </c>
      <c r="Q56" s="4">
        <v>291435</v>
      </c>
      <c r="R56" s="4">
        <v>0</v>
      </c>
      <c r="S56" s="4">
        <v>0</v>
      </c>
      <c r="T56" s="4">
        <v>0</v>
      </c>
      <c r="U56" s="4">
        <v>0</v>
      </c>
      <c r="V56" s="4">
        <v>160</v>
      </c>
      <c r="W56" s="4">
        <v>0</v>
      </c>
      <c r="X56" s="4">
        <v>0</v>
      </c>
      <c r="Y56" s="4">
        <v>0</v>
      </c>
      <c r="Z56" s="4">
        <v>200</v>
      </c>
      <c r="AA56" s="4">
        <v>0</v>
      </c>
      <c r="AB56" s="4">
        <v>2</v>
      </c>
      <c r="AC56" s="4">
        <v>0</v>
      </c>
      <c r="AD56" s="4">
        <v>0</v>
      </c>
      <c r="AE56" s="4">
        <v>0</v>
      </c>
      <c r="AF56" s="5">
        <f t="shared" si="10"/>
        <v>294657</v>
      </c>
    </row>
    <row r="57" spans="1:32" ht="21.75">
      <c r="A57" s="3" t="s">
        <v>96</v>
      </c>
      <c r="B57" s="3" t="s">
        <v>32</v>
      </c>
      <c r="C57" s="4">
        <v>679703</v>
      </c>
      <c r="D57" s="4">
        <v>263367</v>
      </c>
      <c r="E57" s="4">
        <v>1052516</v>
      </c>
      <c r="F57" s="4">
        <v>7192241</v>
      </c>
      <c r="G57" s="4">
        <v>546838</v>
      </c>
      <c r="H57" s="4">
        <f>2805790+760</f>
        <v>2806550</v>
      </c>
      <c r="I57" s="4">
        <f>1475681+4970</f>
        <v>1480651</v>
      </c>
      <c r="J57" s="4">
        <v>29558</v>
      </c>
      <c r="K57" s="4">
        <v>118939</v>
      </c>
      <c r="L57" s="4">
        <v>50796</v>
      </c>
      <c r="M57" s="4">
        <v>17900046</v>
      </c>
      <c r="N57" s="4">
        <f>2347866+1000</f>
        <v>2348866</v>
      </c>
      <c r="O57" s="4">
        <v>86800</v>
      </c>
      <c r="P57" s="4">
        <v>1410504</v>
      </c>
      <c r="Q57" s="4">
        <f>7224834+3843</f>
        <v>7228677</v>
      </c>
      <c r="R57" s="4">
        <f>6287459+3456</f>
        <v>6290915</v>
      </c>
      <c r="S57" s="4">
        <v>14525769</v>
      </c>
      <c r="T57" s="4">
        <v>1815924</v>
      </c>
      <c r="U57" s="4">
        <v>223675</v>
      </c>
      <c r="V57" s="4">
        <v>1373237</v>
      </c>
      <c r="W57" s="4">
        <v>29313</v>
      </c>
      <c r="X57" s="4">
        <v>0</v>
      </c>
      <c r="Y57" s="4">
        <v>900</v>
      </c>
      <c r="Z57" s="4">
        <v>152271</v>
      </c>
      <c r="AA57" s="4">
        <f>1811770+2520</f>
        <v>1814290</v>
      </c>
      <c r="AB57" s="4">
        <f>17127530+2688</f>
        <v>17130218</v>
      </c>
      <c r="AC57" s="4">
        <v>567</v>
      </c>
      <c r="AD57" s="4">
        <v>0</v>
      </c>
      <c r="AE57" s="4">
        <f>3023082+2688</f>
        <v>3025770</v>
      </c>
      <c r="AF57" s="5">
        <f t="shared" si="10"/>
        <v>89578901</v>
      </c>
    </row>
    <row r="58" spans="1:32" ht="21.75">
      <c r="A58" s="3" t="s">
        <v>97</v>
      </c>
      <c r="B58" s="3" t="s">
        <v>32</v>
      </c>
      <c r="C58" s="4">
        <v>0</v>
      </c>
      <c r="D58" s="4">
        <v>0</v>
      </c>
      <c r="E58" s="4">
        <v>0</v>
      </c>
      <c r="F58" s="4">
        <v>0</v>
      </c>
      <c r="G58" s="4">
        <v>0</v>
      </c>
      <c r="H58" s="4">
        <v>0</v>
      </c>
      <c r="I58" s="4">
        <v>0</v>
      </c>
      <c r="J58" s="4">
        <v>0</v>
      </c>
      <c r="K58" s="4">
        <v>0</v>
      </c>
      <c r="L58" s="4">
        <v>0</v>
      </c>
      <c r="M58" s="4">
        <v>0</v>
      </c>
      <c r="N58" s="4">
        <v>0</v>
      </c>
      <c r="O58" s="4">
        <v>0</v>
      </c>
      <c r="P58" s="4">
        <v>0</v>
      </c>
      <c r="Q58" s="4">
        <v>92200</v>
      </c>
      <c r="R58" s="4">
        <v>0</v>
      </c>
      <c r="S58" s="4">
        <v>0</v>
      </c>
      <c r="T58" s="4">
        <v>0</v>
      </c>
      <c r="U58" s="4">
        <v>0</v>
      </c>
      <c r="V58" s="4">
        <v>0</v>
      </c>
      <c r="W58" s="4">
        <v>0</v>
      </c>
      <c r="X58" s="4">
        <v>3466</v>
      </c>
      <c r="Y58" s="4">
        <v>0</v>
      </c>
      <c r="Z58" s="4">
        <v>16800</v>
      </c>
      <c r="AA58" s="4">
        <v>0</v>
      </c>
      <c r="AB58" s="4">
        <v>0</v>
      </c>
      <c r="AC58" s="4">
        <v>0</v>
      </c>
      <c r="AD58" s="4">
        <v>0</v>
      </c>
      <c r="AE58" s="4">
        <v>0</v>
      </c>
      <c r="AF58" s="5">
        <f t="shared" si="10"/>
        <v>112466</v>
      </c>
    </row>
    <row r="59" spans="1:32" ht="21.75">
      <c r="A59" s="3" t="s">
        <v>98</v>
      </c>
      <c r="B59" s="3" t="s">
        <v>32</v>
      </c>
      <c r="C59" s="4">
        <v>0</v>
      </c>
      <c r="D59" s="4">
        <v>0</v>
      </c>
      <c r="E59" s="4">
        <v>0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9200</v>
      </c>
      <c r="N59" s="4">
        <v>52920</v>
      </c>
      <c r="O59" s="4">
        <v>0</v>
      </c>
      <c r="P59" s="4">
        <v>0</v>
      </c>
      <c r="Q59" s="4">
        <v>0</v>
      </c>
      <c r="R59" s="4">
        <v>0</v>
      </c>
      <c r="S59" s="4">
        <v>0</v>
      </c>
      <c r="T59" s="4">
        <v>0</v>
      </c>
      <c r="U59" s="4">
        <v>0</v>
      </c>
      <c r="V59" s="4">
        <v>0</v>
      </c>
      <c r="W59" s="4">
        <v>0</v>
      </c>
      <c r="X59" s="4">
        <v>0</v>
      </c>
      <c r="Y59" s="4">
        <v>800</v>
      </c>
      <c r="Z59" s="4">
        <v>0</v>
      </c>
      <c r="AA59" s="4">
        <v>0</v>
      </c>
      <c r="AB59" s="4">
        <v>0</v>
      </c>
      <c r="AC59" s="4">
        <v>0</v>
      </c>
      <c r="AD59" s="4">
        <v>0</v>
      </c>
      <c r="AE59" s="4">
        <v>0</v>
      </c>
      <c r="AF59" s="5">
        <f t="shared" si="10"/>
        <v>62920</v>
      </c>
    </row>
    <row r="60" spans="1:32" ht="21.75">
      <c r="A60" s="3" t="s">
        <v>99</v>
      </c>
      <c r="B60" s="3" t="s">
        <v>32</v>
      </c>
      <c r="C60" s="4">
        <v>10000</v>
      </c>
      <c r="D60" s="4">
        <v>0</v>
      </c>
      <c r="E60" s="4">
        <v>0</v>
      </c>
      <c r="F60" s="4">
        <v>0</v>
      </c>
      <c r="G60" s="4">
        <v>0</v>
      </c>
      <c r="H60" s="4">
        <v>0</v>
      </c>
      <c r="I60" s="4">
        <v>78537</v>
      </c>
      <c r="J60" s="4">
        <v>0</v>
      </c>
      <c r="K60" s="4">
        <v>0</v>
      </c>
      <c r="L60" s="4">
        <v>0</v>
      </c>
      <c r="M60" s="4">
        <v>160162</v>
      </c>
      <c r="N60" s="4">
        <v>232328</v>
      </c>
      <c r="O60" s="4">
        <v>0</v>
      </c>
      <c r="P60" s="4">
        <v>0</v>
      </c>
      <c r="Q60" s="4">
        <v>0</v>
      </c>
      <c r="R60" s="4">
        <f>157530+50000</f>
        <v>207530</v>
      </c>
      <c r="S60" s="4">
        <v>0</v>
      </c>
      <c r="T60" s="4">
        <v>0</v>
      </c>
      <c r="U60" s="4">
        <v>0</v>
      </c>
      <c r="V60" s="4">
        <v>9600</v>
      </c>
      <c r="W60" s="4">
        <v>0</v>
      </c>
      <c r="X60" s="4">
        <v>0</v>
      </c>
      <c r="Y60" s="4">
        <v>96610</v>
      </c>
      <c r="Z60" s="4">
        <v>0</v>
      </c>
      <c r="AA60" s="4">
        <v>2352</v>
      </c>
      <c r="AB60" s="4">
        <v>102974</v>
      </c>
      <c r="AC60" s="4">
        <v>0</v>
      </c>
      <c r="AD60" s="4">
        <v>0</v>
      </c>
      <c r="AE60" s="4">
        <v>6500</v>
      </c>
      <c r="AF60" s="5">
        <f t="shared" si="10"/>
        <v>906593</v>
      </c>
    </row>
    <row r="61" spans="1:32" ht="21.75">
      <c r="A61" s="3" t="s">
        <v>100</v>
      </c>
      <c r="B61" s="3" t="s">
        <v>32</v>
      </c>
      <c r="C61" s="4">
        <v>0</v>
      </c>
      <c r="D61" s="4">
        <v>0</v>
      </c>
      <c r="E61" s="4">
        <v>0</v>
      </c>
      <c r="F61" s="4">
        <v>0</v>
      </c>
      <c r="G61" s="4">
        <v>0</v>
      </c>
      <c r="H61" s="4">
        <v>0</v>
      </c>
      <c r="I61" s="4">
        <v>0</v>
      </c>
      <c r="J61" s="4">
        <v>0</v>
      </c>
      <c r="K61" s="4">
        <v>0</v>
      </c>
      <c r="L61" s="4">
        <v>0</v>
      </c>
      <c r="M61" s="4">
        <v>0</v>
      </c>
      <c r="N61" s="4">
        <v>0</v>
      </c>
      <c r="O61" s="4">
        <v>0</v>
      </c>
      <c r="P61" s="4">
        <v>0</v>
      </c>
      <c r="Q61" s="4">
        <v>49398</v>
      </c>
      <c r="R61" s="4">
        <v>0</v>
      </c>
      <c r="S61" s="4">
        <v>0</v>
      </c>
      <c r="T61" s="4">
        <v>0</v>
      </c>
      <c r="U61" s="4">
        <v>0</v>
      </c>
      <c r="V61" s="4">
        <v>0</v>
      </c>
      <c r="W61" s="4">
        <v>0</v>
      </c>
      <c r="X61" s="4">
        <v>0</v>
      </c>
      <c r="Y61" s="4">
        <v>0</v>
      </c>
      <c r="Z61" s="4">
        <v>180</v>
      </c>
      <c r="AA61" s="4">
        <v>0</v>
      </c>
      <c r="AB61" s="4">
        <v>0</v>
      </c>
      <c r="AC61" s="4">
        <v>0</v>
      </c>
      <c r="AD61" s="4">
        <v>0</v>
      </c>
      <c r="AE61" s="4">
        <v>136742</v>
      </c>
      <c r="AF61" s="5">
        <f t="shared" si="10"/>
        <v>186320</v>
      </c>
    </row>
    <row r="62" spans="1:32" ht="21.75">
      <c r="A62" s="3" t="s">
        <v>51</v>
      </c>
      <c r="B62" s="3" t="s">
        <v>32</v>
      </c>
      <c r="C62" s="4">
        <v>0</v>
      </c>
      <c r="D62" s="4">
        <v>0</v>
      </c>
      <c r="E62" s="4">
        <v>0</v>
      </c>
      <c r="F62" s="4">
        <v>0</v>
      </c>
      <c r="G62" s="4">
        <v>0</v>
      </c>
      <c r="H62" s="4">
        <v>0</v>
      </c>
      <c r="I62" s="4">
        <v>0</v>
      </c>
      <c r="J62" s="4">
        <v>0</v>
      </c>
      <c r="K62" s="4">
        <v>0</v>
      </c>
      <c r="L62" s="4">
        <v>0</v>
      </c>
      <c r="M62" s="4">
        <v>0</v>
      </c>
      <c r="N62" s="4">
        <v>2875500</v>
      </c>
      <c r="O62" s="4">
        <v>0</v>
      </c>
      <c r="P62" s="4">
        <v>0</v>
      </c>
      <c r="Q62" s="4">
        <f>29390300+2270+45120</f>
        <v>29437690</v>
      </c>
      <c r="R62" s="4">
        <f>40848720+24000</f>
        <v>40872720</v>
      </c>
      <c r="S62" s="4">
        <f>31500+82500</f>
        <v>114000</v>
      </c>
      <c r="T62" s="4">
        <v>0</v>
      </c>
      <c r="U62" s="4">
        <v>0</v>
      </c>
      <c r="V62" s="4">
        <v>0</v>
      </c>
      <c r="W62" s="4">
        <v>0</v>
      </c>
      <c r="X62" s="4">
        <v>0</v>
      </c>
      <c r="Y62" s="4">
        <v>0</v>
      </c>
      <c r="Z62" s="4">
        <v>0</v>
      </c>
      <c r="AA62" s="4">
        <v>0</v>
      </c>
      <c r="AB62" s="4">
        <v>0</v>
      </c>
      <c r="AC62" s="4">
        <v>0</v>
      </c>
      <c r="AD62" s="4">
        <v>0</v>
      </c>
      <c r="AE62" s="4">
        <v>0</v>
      </c>
      <c r="AF62" s="5">
        <f t="shared" si="10"/>
        <v>73299910</v>
      </c>
    </row>
    <row r="63" spans="1:32" ht="21.75">
      <c r="A63" s="3" t="s">
        <v>53</v>
      </c>
      <c r="B63" s="3" t="s">
        <v>32</v>
      </c>
      <c r="C63" s="4">
        <v>0</v>
      </c>
      <c r="D63" s="4">
        <v>0</v>
      </c>
      <c r="E63" s="4">
        <v>0</v>
      </c>
      <c r="F63" s="4">
        <v>0</v>
      </c>
      <c r="G63" s="4">
        <v>0</v>
      </c>
      <c r="H63" s="4">
        <v>0</v>
      </c>
      <c r="I63" s="4">
        <v>0</v>
      </c>
      <c r="J63" s="4">
        <v>0</v>
      </c>
      <c r="K63" s="4">
        <v>0</v>
      </c>
      <c r="L63" s="4">
        <v>0</v>
      </c>
      <c r="M63" s="4">
        <v>0</v>
      </c>
      <c r="N63" s="4">
        <v>1489550</v>
      </c>
      <c r="O63" s="4">
        <v>0</v>
      </c>
      <c r="P63" s="4">
        <v>0</v>
      </c>
      <c r="Q63" s="4">
        <v>0</v>
      </c>
      <c r="R63" s="4">
        <v>0</v>
      </c>
      <c r="S63" s="4">
        <v>0</v>
      </c>
      <c r="T63" s="4">
        <v>0</v>
      </c>
      <c r="U63" s="4">
        <v>0</v>
      </c>
      <c r="V63" s="4">
        <v>0</v>
      </c>
      <c r="W63" s="4">
        <v>0</v>
      </c>
      <c r="X63" s="4">
        <v>0</v>
      </c>
      <c r="Y63" s="4">
        <v>0</v>
      </c>
      <c r="Z63" s="4">
        <v>0</v>
      </c>
      <c r="AA63" s="4">
        <v>0</v>
      </c>
      <c r="AB63" s="4">
        <v>0</v>
      </c>
      <c r="AC63" s="4">
        <v>0</v>
      </c>
      <c r="AD63" s="4">
        <v>0</v>
      </c>
      <c r="AE63" s="4">
        <v>0</v>
      </c>
      <c r="AF63" s="5">
        <f t="shared" si="10"/>
        <v>1489550</v>
      </c>
    </row>
    <row r="64" spans="1:32" ht="21.75">
      <c r="A64" s="3" t="s">
        <v>54</v>
      </c>
      <c r="B64" s="3" t="s">
        <v>32</v>
      </c>
      <c r="C64" s="4">
        <v>0</v>
      </c>
      <c r="D64" s="4">
        <v>0</v>
      </c>
      <c r="E64" s="4">
        <v>0</v>
      </c>
      <c r="F64" s="4">
        <v>0</v>
      </c>
      <c r="G64" s="4">
        <v>0</v>
      </c>
      <c r="H64" s="4">
        <v>0</v>
      </c>
      <c r="I64" s="4">
        <v>0</v>
      </c>
      <c r="J64" s="4">
        <v>0</v>
      </c>
      <c r="K64" s="4">
        <v>0</v>
      </c>
      <c r="L64" s="4">
        <v>0</v>
      </c>
      <c r="M64" s="4">
        <f>35878814+116000</f>
        <v>35994814</v>
      </c>
      <c r="N64" s="4">
        <v>102097822</v>
      </c>
      <c r="O64" s="4">
        <v>0</v>
      </c>
      <c r="P64" s="4">
        <v>0</v>
      </c>
      <c r="Q64" s="4">
        <v>7321242</v>
      </c>
      <c r="R64" s="4">
        <v>8752680</v>
      </c>
      <c r="S64" s="4">
        <f>56480558+55500</f>
        <v>56536058</v>
      </c>
      <c r="T64" s="4">
        <v>75168</v>
      </c>
      <c r="U64" s="4">
        <v>0</v>
      </c>
      <c r="V64" s="4">
        <v>0</v>
      </c>
      <c r="W64" s="4">
        <v>0</v>
      </c>
      <c r="X64" s="4">
        <v>0</v>
      </c>
      <c r="Y64" s="4">
        <v>0</v>
      </c>
      <c r="Z64" s="4">
        <v>0</v>
      </c>
      <c r="AA64" s="4">
        <v>0</v>
      </c>
      <c r="AB64" s="4">
        <f>56502300+4040+602000</f>
        <v>57108340</v>
      </c>
      <c r="AC64" s="4">
        <v>0</v>
      </c>
      <c r="AD64" s="4">
        <v>0</v>
      </c>
      <c r="AE64" s="4">
        <v>0</v>
      </c>
      <c r="AF64" s="5">
        <f t="shared" si="10"/>
        <v>267886124</v>
      </c>
    </row>
    <row r="65" spans="1:32" ht="21.75">
      <c r="A65" s="3" t="s">
        <v>55</v>
      </c>
      <c r="B65" s="3" t="s">
        <v>32</v>
      </c>
      <c r="C65" s="4">
        <v>0</v>
      </c>
      <c r="D65" s="4">
        <v>0</v>
      </c>
      <c r="E65" s="4">
        <v>0</v>
      </c>
      <c r="F65" s="4">
        <v>0</v>
      </c>
      <c r="G65" s="4">
        <v>0</v>
      </c>
      <c r="H65" s="4">
        <v>0</v>
      </c>
      <c r="I65" s="4">
        <v>0</v>
      </c>
      <c r="J65" s="4">
        <v>0</v>
      </c>
      <c r="K65" s="4">
        <v>0</v>
      </c>
      <c r="L65" s="4">
        <v>0</v>
      </c>
      <c r="M65" s="4">
        <v>0</v>
      </c>
      <c r="N65" s="4">
        <v>8000</v>
      </c>
      <c r="O65" s="4">
        <v>0</v>
      </c>
      <c r="P65" s="4">
        <v>0</v>
      </c>
      <c r="Q65" s="4">
        <v>0</v>
      </c>
      <c r="R65" s="4">
        <v>0</v>
      </c>
      <c r="S65" s="4">
        <v>0</v>
      </c>
      <c r="T65" s="4">
        <v>0</v>
      </c>
      <c r="U65" s="4">
        <v>0</v>
      </c>
      <c r="V65" s="4">
        <v>0</v>
      </c>
      <c r="W65" s="4">
        <v>0</v>
      </c>
      <c r="X65" s="4">
        <v>0</v>
      </c>
      <c r="Y65" s="4">
        <v>0</v>
      </c>
      <c r="Z65" s="4">
        <v>0</v>
      </c>
      <c r="AA65" s="4">
        <v>0</v>
      </c>
      <c r="AB65" s="4">
        <v>0</v>
      </c>
      <c r="AC65" s="4">
        <v>0</v>
      </c>
      <c r="AD65" s="4">
        <v>0</v>
      </c>
      <c r="AE65" s="4">
        <v>0</v>
      </c>
      <c r="AF65" s="5">
        <f t="shared" si="10"/>
        <v>8000</v>
      </c>
    </row>
    <row r="66" spans="1:32" ht="21.75">
      <c r="A66" s="3" t="s">
        <v>56</v>
      </c>
      <c r="B66" s="3" t="s">
        <v>32</v>
      </c>
      <c r="C66" s="4">
        <v>0</v>
      </c>
      <c r="D66" s="4">
        <v>0</v>
      </c>
      <c r="E66" s="4">
        <v>0</v>
      </c>
      <c r="F66" s="4">
        <v>1050</v>
      </c>
      <c r="G66" s="4">
        <v>0</v>
      </c>
      <c r="H66" s="4">
        <v>0</v>
      </c>
      <c r="I66" s="4">
        <v>0</v>
      </c>
      <c r="J66" s="4">
        <v>0</v>
      </c>
      <c r="K66" s="4">
        <v>0</v>
      </c>
      <c r="L66" s="4">
        <v>0</v>
      </c>
      <c r="M66" s="4">
        <v>0</v>
      </c>
      <c r="N66" s="4">
        <v>2750200</v>
      </c>
      <c r="O66" s="4">
        <v>0</v>
      </c>
      <c r="P66" s="4">
        <v>0</v>
      </c>
      <c r="Q66" s="4">
        <v>0</v>
      </c>
      <c r="R66" s="4">
        <v>0</v>
      </c>
      <c r="S66" s="4">
        <v>0</v>
      </c>
      <c r="T66" s="4">
        <v>0</v>
      </c>
      <c r="U66" s="4">
        <v>0</v>
      </c>
      <c r="V66" s="4">
        <v>0</v>
      </c>
      <c r="W66" s="4">
        <v>0</v>
      </c>
      <c r="X66" s="4">
        <v>0</v>
      </c>
      <c r="Y66" s="4">
        <v>0</v>
      </c>
      <c r="Z66" s="4">
        <v>0</v>
      </c>
      <c r="AA66" s="4">
        <v>0</v>
      </c>
      <c r="AB66" s="4">
        <v>0</v>
      </c>
      <c r="AC66" s="4">
        <v>0</v>
      </c>
      <c r="AD66" s="4">
        <v>0</v>
      </c>
      <c r="AE66" s="4">
        <v>0</v>
      </c>
      <c r="AF66" s="5">
        <f t="shared" si="10"/>
        <v>2751250</v>
      </c>
    </row>
    <row r="67" spans="1:32" ht="21.75">
      <c r="A67" s="3" t="s">
        <v>57</v>
      </c>
      <c r="B67" s="3" t="s">
        <v>32</v>
      </c>
      <c r="C67" s="4">
        <v>0</v>
      </c>
      <c r="D67" s="4">
        <v>0</v>
      </c>
      <c r="E67" s="4">
        <v>0</v>
      </c>
      <c r="F67" s="4">
        <v>311000</v>
      </c>
      <c r="G67" s="4">
        <v>0</v>
      </c>
      <c r="H67" s="4">
        <v>0</v>
      </c>
      <c r="I67" s="4">
        <v>0</v>
      </c>
      <c r="J67" s="4">
        <v>0</v>
      </c>
      <c r="K67" s="4">
        <v>0</v>
      </c>
      <c r="L67" s="4">
        <v>0</v>
      </c>
      <c r="M67" s="4">
        <v>0</v>
      </c>
      <c r="N67" s="4">
        <v>29900</v>
      </c>
      <c r="O67" s="4">
        <v>0</v>
      </c>
      <c r="P67" s="4">
        <v>0</v>
      </c>
      <c r="Q67" s="4">
        <v>19000</v>
      </c>
      <c r="R67" s="4">
        <v>5884406</v>
      </c>
      <c r="S67" s="4">
        <v>0</v>
      </c>
      <c r="T67" s="4">
        <v>0</v>
      </c>
      <c r="U67" s="4">
        <v>0</v>
      </c>
      <c r="V67" s="4">
        <v>0</v>
      </c>
      <c r="W67" s="4">
        <v>0</v>
      </c>
      <c r="X67" s="4">
        <v>0</v>
      </c>
      <c r="Y67" s="4">
        <v>0</v>
      </c>
      <c r="Z67" s="4">
        <v>0</v>
      </c>
      <c r="AA67" s="4">
        <v>0</v>
      </c>
      <c r="AB67" s="4">
        <v>0</v>
      </c>
      <c r="AC67" s="4">
        <v>0</v>
      </c>
      <c r="AD67" s="4">
        <v>0</v>
      </c>
      <c r="AE67" s="4">
        <v>0</v>
      </c>
      <c r="AF67" s="5">
        <f t="shared" si="10"/>
        <v>6244306</v>
      </c>
    </row>
    <row r="68" spans="1:32" ht="21.75">
      <c r="A68" s="3" t="s">
        <v>58</v>
      </c>
      <c r="B68" s="3" t="s">
        <v>32</v>
      </c>
      <c r="C68" s="4">
        <v>0</v>
      </c>
      <c r="D68" s="4">
        <v>0</v>
      </c>
      <c r="E68" s="4">
        <v>0</v>
      </c>
      <c r="F68" s="4">
        <v>1580</v>
      </c>
      <c r="G68" s="4">
        <v>0</v>
      </c>
      <c r="H68" s="4">
        <v>0</v>
      </c>
      <c r="I68" s="4">
        <v>0</v>
      </c>
      <c r="J68" s="4">
        <v>0</v>
      </c>
      <c r="K68" s="4">
        <v>0</v>
      </c>
      <c r="L68" s="4">
        <v>0</v>
      </c>
      <c r="M68" s="4">
        <v>0</v>
      </c>
      <c r="N68" s="4">
        <v>8423805</v>
      </c>
      <c r="O68" s="4">
        <v>0</v>
      </c>
      <c r="P68" s="4">
        <v>0</v>
      </c>
      <c r="Q68" s="4">
        <v>0</v>
      </c>
      <c r="R68" s="4">
        <v>0</v>
      </c>
      <c r="S68" s="4">
        <v>61000</v>
      </c>
      <c r="T68" s="4">
        <v>0</v>
      </c>
      <c r="U68" s="4">
        <v>0</v>
      </c>
      <c r="V68" s="4">
        <v>0</v>
      </c>
      <c r="W68" s="4">
        <v>0</v>
      </c>
      <c r="X68" s="4">
        <v>0</v>
      </c>
      <c r="Y68" s="4">
        <v>0</v>
      </c>
      <c r="Z68" s="4">
        <v>0</v>
      </c>
      <c r="AA68" s="4">
        <v>0</v>
      </c>
      <c r="AB68" s="4">
        <v>0</v>
      </c>
      <c r="AC68" s="4">
        <v>0</v>
      </c>
      <c r="AD68" s="4">
        <v>0</v>
      </c>
      <c r="AE68" s="4">
        <v>0</v>
      </c>
      <c r="AF68" s="5">
        <f t="shared" si="10"/>
        <v>8486385</v>
      </c>
    </row>
    <row r="69" spans="1:32" ht="21.75">
      <c r="A69" s="3" t="s">
        <v>59</v>
      </c>
      <c r="B69" s="3" t="s">
        <v>32</v>
      </c>
      <c r="C69" s="4">
        <v>0</v>
      </c>
      <c r="D69" s="4">
        <v>0</v>
      </c>
      <c r="E69" s="4">
        <v>0</v>
      </c>
      <c r="F69" s="4">
        <v>0</v>
      </c>
      <c r="G69" s="4">
        <v>0</v>
      </c>
      <c r="H69" s="4">
        <v>0</v>
      </c>
      <c r="I69" s="4">
        <v>0</v>
      </c>
      <c r="J69" s="4">
        <v>0</v>
      </c>
      <c r="K69" s="4">
        <v>0</v>
      </c>
      <c r="L69" s="4">
        <v>0</v>
      </c>
      <c r="M69" s="4">
        <v>0</v>
      </c>
      <c r="N69" s="4">
        <v>90200</v>
      </c>
      <c r="O69" s="4">
        <v>0</v>
      </c>
      <c r="P69" s="4">
        <v>0</v>
      </c>
      <c r="Q69" s="4">
        <v>0</v>
      </c>
      <c r="R69" s="4">
        <v>0</v>
      </c>
      <c r="S69" s="4">
        <v>0</v>
      </c>
      <c r="T69" s="4">
        <v>0</v>
      </c>
      <c r="U69" s="4">
        <v>0</v>
      </c>
      <c r="V69" s="4">
        <v>0</v>
      </c>
      <c r="W69" s="4">
        <v>0</v>
      </c>
      <c r="X69" s="4">
        <v>0</v>
      </c>
      <c r="Y69" s="4">
        <v>0</v>
      </c>
      <c r="Z69" s="4">
        <v>0</v>
      </c>
      <c r="AA69" s="4">
        <v>0</v>
      </c>
      <c r="AB69" s="4">
        <v>0</v>
      </c>
      <c r="AC69" s="4">
        <v>0</v>
      </c>
      <c r="AD69" s="4">
        <v>0</v>
      </c>
      <c r="AE69" s="4">
        <v>0</v>
      </c>
      <c r="AF69" s="5">
        <f t="shared" si="10"/>
        <v>90200</v>
      </c>
    </row>
    <row r="70" spans="1:32" ht="21.75">
      <c r="A70" s="3" t="s">
        <v>60</v>
      </c>
      <c r="B70" s="3" t="s">
        <v>32</v>
      </c>
      <c r="C70" s="4">
        <v>0</v>
      </c>
      <c r="D70" s="4">
        <v>0</v>
      </c>
      <c r="E70" s="4">
        <v>0</v>
      </c>
      <c r="F70" s="4">
        <v>0</v>
      </c>
      <c r="G70" s="4">
        <v>0</v>
      </c>
      <c r="H70" s="4">
        <v>0</v>
      </c>
      <c r="I70" s="4">
        <v>0</v>
      </c>
      <c r="J70" s="4">
        <v>0</v>
      </c>
      <c r="K70" s="4">
        <v>0</v>
      </c>
      <c r="L70" s="4">
        <v>0</v>
      </c>
      <c r="M70" s="4">
        <v>2520</v>
      </c>
      <c r="N70" s="4">
        <v>0</v>
      </c>
      <c r="O70" s="4">
        <v>0</v>
      </c>
      <c r="P70" s="4">
        <v>0</v>
      </c>
      <c r="Q70" s="4">
        <v>0</v>
      </c>
      <c r="R70" s="4">
        <v>0</v>
      </c>
      <c r="S70" s="4">
        <v>0</v>
      </c>
      <c r="T70" s="4">
        <v>0</v>
      </c>
      <c r="U70" s="4">
        <v>0</v>
      </c>
      <c r="V70" s="4">
        <v>0</v>
      </c>
      <c r="W70" s="4">
        <v>0</v>
      </c>
      <c r="X70" s="4">
        <v>0</v>
      </c>
      <c r="Y70" s="4">
        <v>0</v>
      </c>
      <c r="Z70" s="4">
        <v>0</v>
      </c>
      <c r="AA70" s="4">
        <v>0</v>
      </c>
      <c r="AB70" s="4">
        <v>6104</v>
      </c>
      <c r="AC70" s="4">
        <v>0</v>
      </c>
      <c r="AD70" s="4">
        <v>0</v>
      </c>
      <c r="AE70" s="4">
        <v>0</v>
      </c>
      <c r="AF70" s="5">
        <f t="shared" si="10"/>
        <v>8624</v>
      </c>
    </row>
    <row r="71" spans="1:32" s="2" customFormat="1" ht="21">
      <c r="A71" s="16" t="s">
        <v>116</v>
      </c>
      <c r="B71" s="16"/>
      <c r="C71" s="17">
        <f aca="true" t="shared" si="11" ref="C71:AE71">SUM(C72:C73)</f>
        <v>0</v>
      </c>
      <c r="D71" s="17">
        <f t="shared" si="11"/>
        <v>0</v>
      </c>
      <c r="E71" s="17">
        <f t="shared" si="11"/>
        <v>0</v>
      </c>
      <c r="F71" s="17">
        <f t="shared" si="11"/>
        <v>0</v>
      </c>
      <c r="G71" s="17">
        <f t="shared" si="11"/>
        <v>0</v>
      </c>
      <c r="H71" s="17">
        <f t="shared" si="11"/>
        <v>0</v>
      </c>
      <c r="I71" s="17">
        <f t="shared" si="11"/>
        <v>0</v>
      </c>
      <c r="J71" s="17">
        <f t="shared" si="11"/>
        <v>0</v>
      </c>
      <c r="K71" s="17">
        <f t="shared" si="11"/>
        <v>0</v>
      </c>
      <c r="L71" s="17">
        <f t="shared" si="11"/>
        <v>0</v>
      </c>
      <c r="M71" s="17">
        <f t="shared" si="11"/>
        <v>8500</v>
      </c>
      <c r="N71" s="17">
        <f t="shared" si="11"/>
        <v>4916400</v>
      </c>
      <c r="O71" s="17">
        <f t="shared" si="11"/>
        <v>0</v>
      </c>
      <c r="P71" s="17">
        <f t="shared" si="11"/>
        <v>0</v>
      </c>
      <c r="Q71" s="17">
        <f t="shared" si="11"/>
        <v>0</v>
      </c>
      <c r="R71" s="17">
        <f t="shared" si="11"/>
        <v>0</v>
      </c>
      <c r="S71" s="17">
        <f t="shared" si="11"/>
        <v>0</v>
      </c>
      <c r="T71" s="17">
        <f t="shared" si="11"/>
        <v>0</v>
      </c>
      <c r="U71" s="17">
        <f t="shared" si="11"/>
        <v>0</v>
      </c>
      <c r="V71" s="17">
        <f t="shared" si="11"/>
        <v>0</v>
      </c>
      <c r="W71" s="17">
        <f t="shared" si="11"/>
        <v>0</v>
      </c>
      <c r="X71" s="17">
        <f t="shared" si="11"/>
        <v>0</v>
      </c>
      <c r="Y71" s="17">
        <f t="shared" si="11"/>
        <v>0</v>
      </c>
      <c r="Z71" s="17">
        <f t="shared" si="11"/>
        <v>0</v>
      </c>
      <c r="AA71" s="17">
        <f t="shared" si="11"/>
        <v>0</v>
      </c>
      <c r="AB71" s="17">
        <f t="shared" si="11"/>
        <v>0</v>
      </c>
      <c r="AC71" s="17">
        <f t="shared" si="11"/>
        <v>0</v>
      </c>
      <c r="AD71" s="17">
        <f t="shared" si="11"/>
        <v>0</v>
      </c>
      <c r="AE71" s="17">
        <f t="shared" si="11"/>
        <v>0</v>
      </c>
      <c r="AF71" s="17">
        <f>SUM(AF72:AF73)</f>
        <v>4924900</v>
      </c>
    </row>
    <row r="72" spans="1:32" ht="21.75">
      <c r="A72" s="3" t="s">
        <v>101</v>
      </c>
      <c r="B72" s="3" t="s">
        <v>52</v>
      </c>
      <c r="C72" s="4">
        <v>0</v>
      </c>
      <c r="D72" s="4">
        <v>0</v>
      </c>
      <c r="E72" s="4">
        <v>0</v>
      </c>
      <c r="F72" s="4">
        <v>0</v>
      </c>
      <c r="G72" s="4">
        <v>0</v>
      </c>
      <c r="H72" s="4">
        <v>0</v>
      </c>
      <c r="I72" s="4">
        <v>0</v>
      </c>
      <c r="J72" s="4">
        <v>0</v>
      </c>
      <c r="K72" s="4">
        <v>0</v>
      </c>
      <c r="L72" s="4">
        <v>0</v>
      </c>
      <c r="M72" s="4">
        <v>0</v>
      </c>
      <c r="N72" s="4">
        <f>4820500+71400</f>
        <v>4891900</v>
      </c>
      <c r="O72" s="4">
        <v>0</v>
      </c>
      <c r="P72" s="4">
        <v>0</v>
      </c>
      <c r="Q72" s="4">
        <v>0</v>
      </c>
      <c r="R72" s="4">
        <v>0</v>
      </c>
      <c r="S72" s="4">
        <v>0</v>
      </c>
      <c r="T72" s="4">
        <v>0</v>
      </c>
      <c r="U72" s="4">
        <v>0</v>
      </c>
      <c r="V72" s="4">
        <v>0</v>
      </c>
      <c r="W72" s="4">
        <v>0</v>
      </c>
      <c r="X72" s="4">
        <v>0</v>
      </c>
      <c r="Y72" s="4">
        <v>0</v>
      </c>
      <c r="Z72" s="4">
        <v>0</v>
      </c>
      <c r="AA72" s="4">
        <v>0</v>
      </c>
      <c r="AB72" s="4">
        <v>0</v>
      </c>
      <c r="AC72" s="4">
        <v>0</v>
      </c>
      <c r="AD72" s="4">
        <v>0</v>
      </c>
      <c r="AE72" s="4">
        <v>0</v>
      </c>
      <c r="AF72" s="5">
        <f>SUM(C72:AE72)</f>
        <v>4891900</v>
      </c>
    </row>
    <row r="73" spans="1:32" ht="21.75">
      <c r="A73" s="3" t="s">
        <v>102</v>
      </c>
      <c r="B73" s="3" t="s">
        <v>52</v>
      </c>
      <c r="C73" s="4">
        <v>0</v>
      </c>
      <c r="D73" s="4">
        <v>0</v>
      </c>
      <c r="E73" s="4">
        <v>0</v>
      </c>
      <c r="F73" s="4">
        <v>0</v>
      </c>
      <c r="G73" s="4">
        <v>0</v>
      </c>
      <c r="H73" s="4">
        <v>0</v>
      </c>
      <c r="I73" s="4">
        <v>0</v>
      </c>
      <c r="J73" s="4">
        <v>0</v>
      </c>
      <c r="K73" s="4">
        <v>0</v>
      </c>
      <c r="L73" s="4">
        <v>0</v>
      </c>
      <c r="M73" s="4">
        <v>8500</v>
      </c>
      <c r="N73" s="4">
        <v>24500</v>
      </c>
      <c r="O73" s="4">
        <v>0</v>
      </c>
      <c r="P73" s="4">
        <v>0</v>
      </c>
      <c r="Q73" s="4">
        <v>0</v>
      </c>
      <c r="R73" s="4">
        <v>0</v>
      </c>
      <c r="S73" s="4">
        <v>0</v>
      </c>
      <c r="T73" s="4">
        <v>0</v>
      </c>
      <c r="U73" s="4">
        <v>0</v>
      </c>
      <c r="V73" s="4">
        <v>0</v>
      </c>
      <c r="W73" s="4">
        <v>0</v>
      </c>
      <c r="X73" s="4">
        <v>0</v>
      </c>
      <c r="Y73" s="4">
        <v>0</v>
      </c>
      <c r="Z73" s="4">
        <v>0</v>
      </c>
      <c r="AA73" s="4">
        <v>0</v>
      </c>
      <c r="AB73" s="4">
        <v>0</v>
      </c>
      <c r="AC73" s="4">
        <v>0</v>
      </c>
      <c r="AD73" s="4">
        <v>0</v>
      </c>
      <c r="AE73" s="4">
        <v>0</v>
      </c>
      <c r="AF73" s="5">
        <f>SUM(C73:AE73)</f>
        <v>33000</v>
      </c>
    </row>
    <row r="74" spans="1:32" s="2" customFormat="1" ht="21">
      <c r="A74" s="14" t="s">
        <v>117</v>
      </c>
      <c r="B74" s="14"/>
      <c r="C74" s="18">
        <f aca="true" t="shared" si="12" ref="C74:AE74">SUM(C75:C77)</f>
        <v>0</v>
      </c>
      <c r="D74" s="18">
        <f t="shared" si="12"/>
        <v>0</v>
      </c>
      <c r="E74" s="18">
        <f t="shared" si="12"/>
        <v>0</v>
      </c>
      <c r="F74" s="18">
        <f t="shared" si="12"/>
        <v>0</v>
      </c>
      <c r="G74" s="18">
        <f t="shared" si="12"/>
        <v>0</v>
      </c>
      <c r="H74" s="18">
        <f t="shared" si="12"/>
        <v>180000</v>
      </c>
      <c r="I74" s="18">
        <f t="shared" si="12"/>
        <v>0</v>
      </c>
      <c r="J74" s="18">
        <f t="shared" si="12"/>
        <v>0</v>
      </c>
      <c r="K74" s="18">
        <f t="shared" si="12"/>
        <v>0</v>
      </c>
      <c r="L74" s="18">
        <f t="shared" si="12"/>
        <v>0</v>
      </c>
      <c r="M74" s="18">
        <f t="shared" si="12"/>
        <v>126664197</v>
      </c>
      <c r="N74" s="18">
        <f t="shared" si="12"/>
        <v>8584260</v>
      </c>
      <c r="O74" s="18">
        <f t="shared" si="12"/>
        <v>0</v>
      </c>
      <c r="P74" s="18">
        <f t="shared" si="12"/>
        <v>8335000</v>
      </c>
      <c r="Q74" s="18">
        <f t="shared" si="12"/>
        <v>88443146</v>
      </c>
      <c r="R74" s="18">
        <f t="shared" si="12"/>
        <v>56248700</v>
      </c>
      <c r="S74" s="18">
        <f t="shared" si="12"/>
        <v>18106000</v>
      </c>
      <c r="T74" s="18">
        <f t="shared" si="12"/>
        <v>0</v>
      </c>
      <c r="U74" s="18">
        <f t="shared" si="12"/>
        <v>0</v>
      </c>
      <c r="V74" s="18">
        <f t="shared" si="12"/>
        <v>0</v>
      </c>
      <c r="W74" s="18">
        <f t="shared" si="12"/>
        <v>0</v>
      </c>
      <c r="X74" s="18">
        <f t="shared" si="12"/>
        <v>0</v>
      </c>
      <c r="Y74" s="18">
        <f t="shared" si="12"/>
        <v>0</v>
      </c>
      <c r="Z74" s="18">
        <f t="shared" si="12"/>
        <v>0</v>
      </c>
      <c r="AA74" s="18">
        <f t="shared" si="12"/>
        <v>0</v>
      </c>
      <c r="AB74" s="18">
        <f t="shared" si="12"/>
        <v>39568123</v>
      </c>
      <c r="AC74" s="18">
        <f t="shared" si="12"/>
        <v>0</v>
      </c>
      <c r="AD74" s="18">
        <f t="shared" si="12"/>
        <v>0</v>
      </c>
      <c r="AE74" s="18">
        <f t="shared" si="12"/>
        <v>0</v>
      </c>
      <c r="AF74" s="18">
        <f>SUM(AF75:AF77)</f>
        <v>345376446</v>
      </c>
    </row>
    <row r="75" spans="1:32" ht="21.75">
      <c r="A75" s="3" t="s">
        <v>103</v>
      </c>
      <c r="B75" s="3" t="s">
        <v>52</v>
      </c>
      <c r="C75" s="4">
        <v>0</v>
      </c>
      <c r="D75" s="4">
        <v>0</v>
      </c>
      <c r="E75" s="4">
        <v>0</v>
      </c>
      <c r="F75" s="4">
        <v>0</v>
      </c>
      <c r="G75" s="4">
        <v>0</v>
      </c>
      <c r="H75" s="4">
        <v>0</v>
      </c>
      <c r="I75" s="4">
        <v>0</v>
      </c>
      <c r="J75" s="4">
        <v>0</v>
      </c>
      <c r="K75" s="4">
        <v>0</v>
      </c>
      <c r="L75" s="4">
        <v>0</v>
      </c>
      <c r="M75" s="4">
        <v>0</v>
      </c>
      <c r="N75" s="4">
        <v>0</v>
      </c>
      <c r="O75" s="4">
        <v>0</v>
      </c>
      <c r="P75" s="4">
        <v>0</v>
      </c>
      <c r="Q75" s="4">
        <v>0</v>
      </c>
      <c r="R75" s="4">
        <v>0</v>
      </c>
      <c r="S75" s="4">
        <v>0</v>
      </c>
      <c r="T75" s="4">
        <v>0</v>
      </c>
      <c r="U75" s="4">
        <v>0</v>
      </c>
      <c r="V75" s="4">
        <v>0</v>
      </c>
      <c r="W75" s="4">
        <v>0</v>
      </c>
      <c r="X75" s="4">
        <v>0</v>
      </c>
      <c r="Y75" s="4">
        <v>0</v>
      </c>
      <c r="Z75" s="4">
        <v>0</v>
      </c>
      <c r="AA75" s="4">
        <v>0</v>
      </c>
      <c r="AB75" s="4">
        <v>65000</v>
      </c>
      <c r="AC75" s="4">
        <v>0</v>
      </c>
      <c r="AD75" s="4">
        <v>0</v>
      </c>
      <c r="AE75" s="4">
        <v>0</v>
      </c>
      <c r="AF75" s="4">
        <v>65000</v>
      </c>
    </row>
    <row r="76" spans="1:32" ht="21.75">
      <c r="A76" s="3" t="s">
        <v>104</v>
      </c>
      <c r="B76" s="3" t="s">
        <v>52</v>
      </c>
      <c r="C76" s="4">
        <v>0</v>
      </c>
      <c r="D76" s="4">
        <v>0</v>
      </c>
      <c r="E76" s="4">
        <v>0</v>
      </c>
      <c r="F76" s="4">
        <v>0</v>
      </c>
      <c r="G76" s="4">
        <v>0</v>
      </c>
      <c r="H76" s="4">
        <v>180000</v>
      </c>
      <c r="I76" s="4">
        <v>0</v>
      </c>
      <c r="J76" s="4">
        <v>0</v>
      </c>
      <c r="K76" s="4">
        <v>0</v>
      </c>
      <c r="L76" s="4">
        <v>0</v>
      </c>
      <c r="M76" s="4">
        <f>118692420+22400</f>
        <v>118714820</v>
      </c>
      <c r="N76" s="4">
        <f>7984760+100000</f>
        <v>8084760</v>
      </c>
      <c r="O76" s="4">
        <v>0</v>
      </c>
      <c r="P76" s="4">
        <v>8335000</v>
      </c>
      <c r="Q76" s="4">
        <f>84543641+120480+8000</f>
        <v>84672121</v>
      </c>
      <c r="R76" s="4">
        <f>54083600+280000</f>
        <v>54363600</v>
      </c>
      <c r="S76" s="4">
        <v>5265000</v>
      </c>
      <c r="T76" s="4">
        <v>0</v>
      </c>
      <c r="U76" s="4">
        <v>0</v>
      </c>
      <c r="V76" s="4">
        <v>0</v>
      </c>
      <c r="W76" s="4">
        <v>0</v>
      </c>
      <c r="X76" s="4">
        <v>0</v>
      </c>
      <c r="Y76" s="4">
        <v>0</v>
      </c>
      <c r="Z76" s="4">
        <v>0</v>
      </c>
      <c r="AA76" s="4">
        <v>0</v>
      </c>
      <c r="AB76" s="4">
        <v>38021838</v>
      </c>
      <c r="AC76" s="4">
        <v>0</v>
      </c>
      <c r="AD76" s="4">
        <v>0</v>
      </c>
      <c r="AE76" s="4">
        <v>0</v>
      </c>
      <c r="AF76" s="4">
        <v>317106259</v>
      </c>
    </row>
    <row r="77" spans="1:32" ht="21.75">
      <c r="A77" s="3" t="s">
        <v>105</v>
      </c>
      <c r="B77" s="3" t="s">
        <v>52</v>
      </c>
      <c r="C77" s="4">
        <v>0</v>
      </c>
      <c r="D77" s="4">
        <v>0</v>
      </c>
      <c r="E77" s="4">
        <v>0</v>
      </c>
      <c r="F77" s="4">
        <v>0</v>
      </c>
      <c r="G77" s="4">
        <v>0</v>
      </c>
      <c r="H77" s="4">
        <v>0</v>
      </c>
      <c r="I77" s="4">
        <v>0</v>
      </c>
      <c r="J77" s="4">
        <v>0</v>
      </c>
      <c r="K77" s="4">
        <v>0</v>
      </c>
      <c r="L77" s="4">
        <v>0</v>
      </c>
      <c r="M77" s="4">
        <f>7874377+75000</f>
        <v>7949377</v>
      </c>
      <c r="N77" s="4">
        <v>499500</v>
      </c>
      <c r="O77" s="4">
        <v>0</v>
      </c>
      <c r="P77" s="4">
        <v>0</v>
      </c>
      <c r="Q77" s="4">
        <f>3744225+26800</f>
        <v>3771025</v>
      </c>
      <c r="R77" s="4">
        <f>1765100+120000</f>
        <v>1885100</v>
      </c>
      <c r="S77" s="4">
        <v>12841000</v>
      </c>
      <c r="T77" s="4">
        <v>0</v>
      </c>
      <c r="U77" s="4">
        <v>0</v>
      </c>
      <c r="V77" s="4">
        <v>0</v>
      </c>
      <c r="W77" s="4">
        <v>0</v>
      </c>
      <c r="X77" s="4">
        <v>0</v>
      </c>
      <c r="Y77" s="4">
        <v>0</v>
      </c>
      <c r="Z77" s="4">
        <v>0</v>
      </c>
      <c r="AA77" s="4">
        <v>0</v>
      </c>
      <c r="AB77" s="4">
        <f>1480985+300</f>
        <v>1481285</v>
      </c>
      <c r="AC77" s="4">
        <v>0</v>
      </c>
      <c r="AD77" s="4">
        <v>0</v>
      </c>
      <c r="AE77" s="4">
        <v>0</v>
      </c>
      <c r="AF77" s="4">
        <v>28205187</v>
      </c>
    </row>
    <row r="78" spans="1:32" s="2" customFormat="1" ht="21">
      <c r="A78" s="19" t="s">
        <v>68</v>
      </c>
      <c r="B78" s="19" t="s">
        <v>32</v>
      </c>
      <c r="C78" s="5">
        <v>0</v>
      </c>
      <c r="D78" s="5">
        <v>0</v>
      </c>
      <c r="E78" s="5">
        <v>0</v>
      </c>
      <c r="F78" s="5">
        <v>0</v>
      </c>
      <c r="G78" s="5">
        <v>0</v>
      </c>
      <c r="H78" s="5">
        <v>0</v>
      </c>
      <c r="I78" s="5">
        <v>0</v>
      </c>
      <c r="J78" s="5">
        <v>0</v>
      </c>
      <c r="K78" s="5">
        <v>0</v>
      </c>
      <c r="L78" s="5">
        <v>0</v>
      </c>
      <c r="M78" s="5">
        <v>0</v>
      </c>
      <c r="N78" s="5">
        <v>6</v>
      </c>
      <c r="O78" s="5">
        <v>0</v>
      </c>
      <c r="P78" s="5">
        <v>0</v>
      </c>
      <c r="Q78" s="5">
        <v>0</v>
      </c>
      <c r="R78" s="5">
        <v>0</v>
      </c>
      <c r="S78" s="5">
        <v>0</v>
      </c>
      <c r="T78" s="5">
        <v>0</v>
      </c>
      <c r="U78" s="5">
        <v>0</v>
      </c>
      <c r="V78" s="5">
        <v>0</v>
      </c>
      <c r="W78" s="5">
        <v>0</v>
      </c>
      <c r="X78" s="5">
        <v>0</v>
      </c>
      <c r="Y78" s="5">
        <v>0</v>
      </c>
      <c r="Z78" s="5">
        <v>0</v>
      </c>
      <c r="AA78" s="5">
        <v>0</v>
      </c>
      <c r="AB78" s="5">
        <v>0</v>
      </c>
      <c r="AC78" s="5">
        <v>0</v>
      </c>
      <c r="AD78" s="5">
        <v>0</v>
      </c>
      <c r="AE78" s="5">
        <v>0</v>
      </c>
      <c r="AF78" s="5">
        <f>SUM(C78:AE78)</f>
        <v>6</v>
      </c>
    </row>
    <row r="79" spans="1:32" s="2" customFormat="1" ht="21">
      <c r="A79" s="19" t="s">
        <v>73</v>
      </c>
      <c r="B79" s="19" t="s">
        <v>32</v>
      </c>
      <c r="C79" s="5">
        <v>0</v>
      </c>
      <c r="D79" s="5">
        <v>0</v>
      </c>
      <c r="E79" s="5">
        <v>0</v>
      </c>
      <c r="F79" s="5">
        <v>0</v>
      </c>
      <c r="G79" s="5">
        <v>0</v>
      </c>
      <c r="H79" s="5">
        <v>0</v>
      </c>
      <c r="I79" s="5">
        <v>0</v>
      </c>
      <c r="J79" s="5">
        <v>0</v>
      </c>
      <c r="K79" s="5">
        <v>0</v>
      </c>
      <c r="L79" s="5">
        <v>0</v>
      </c>
      <c r="M79" s="5">
        <v>0</v>
      </c>
      <c r="N79" s="5">
        <v>21</v>
      </c>
      <c r="O79" s="5">
        <v>0</v>
      </c>
      <c r="P79" s="5">
        <v>0</v>
      </c>
      <c r="Q79" s="5">
        <v>0</v>
      </c>
      <c r="R79" s="5">
        <v>0</v>
      </c>
      <c r="S79" s="5">
        <v>0</v>
      </c>
      <c r="T79" s="5">
        <v>0</v>
      </c>
      <c r="U79" s="5">
        <v>0</v>
      </c>
      <c r="V79" s="5">
        <v>0</v>
      </c>
      <c r="W79" s="5">
        <v>0</v>
      </c>
      <c r="X79" s="5">
        <v>0</v>
      </c>
      <c r="Y79" s="5">
        <v>0</v>
      </c>
      <c r="Z79" s="5">
        <v>43</v>
      </c>
      <c r="AA79" s="5">
        <v>0</v>
      </c>
      <c r="AB79" s="5">
        <v>0</v>
      </c>
      <c r="AC79" s="5">
        <v>0</v>
      </c>
      <c r="AD79" s="5">
        <v>0</v>
      </c>
      <c r="AE79" s="5">
        <v>0</v>
      </c>
      <c r="AF79" s="5">
        <f aca="true" t="shared" si="13" ref="AF79:AF84">SUM(C79:AE79)</f>
        <v>64</v>
      </c>
    </row>
    <row r="80" spans="1:32" s="2" customFormat="1" ht="21">
      <c r="A80" s="19" t="s">
        <v>74</v>
      </c>
      <c r="B80" s="19" t="s">
        <v>32</v>
      </c>
      <c r="C80" s="5">
        <v>0</v>
      </c>
      <c r="D80" s="5">
        <v>0</v>
      </c>
      <c r="E80" s="5">
        <v>0</v>
      </c>
      <c r="F80" s="5">
        <v>0</v>
      </c>
      <c r="G80" s="5">
        <v>0</v>
      </c>
      <c r="H80" s="5">
        <v>0</v>
      </c>
      <c r="I80" s="5">
        <v>0</v>
      </c>
      <c r="J80" s="5">
        <v>10</v>
      </c>
      <c r="K80" s="5">
        <v>0</v>
      </c>
      <c r="L80" s="5">
        <v>0</v>
      </c>
      <c r="M80" s="5">
        <v>0</v>
      </c>
      <c r="N80" s="5">
        <v>17</v>
      </c>
      <c r="O80" s="5">
        <v>0</v>
      </c>
      <c r="P80" s="5">
        <v>0</v>
      </c>
      <c r="Q80" s="5">
        <v>0</v>
      </c>
      <c r="R80" s="5">
        <v>0</v>
      </c>
      <c r="S80" s="5">
        <v>0</v>
      </c>
      <c r="T80" s="5">
        <v>0</v>
      </c>
      <c r="U80" s="5">
        <v>0</v>
      </c>
      <c r="V80" s="5">
        <v>0</v>
      </c>
      <c r="W80" s="5">
        <v>0</v>
      </c>
      <c r="X80" s="5">
        <v>0</v>
      </c>
      <c r="Y80" s="5">
        <v>0</v>
      </c>
      <c r="Z80" s="5">
        <v>60</v>
      </c>
      <c r="AA80" s="5">
        <v>0</v>
      </c>
      <c r="AB80" s="5">
        <v>0</v>
      </c>
      <c r="AC80" s="5">
        <v>0</v>
      </c>
      <c r="AD80" s="5">
        <v>0</v>
      </c>
      <c r="AE80" s="5">
        <v>0</v>
      </c>
      <c r="AF80" s="5">
        <f t="shared" si="13"/>
        <v>87</v>
      </c>
    </row>
    <row r="81" spans="1:32" s="2" customFormat="1" ht="21">
      <c r="A81" s="19" t="s">
        <v>75</v>
      </c>
      <c r="B81" s="19" t="s">
        <v>32</v>
      </c>
      <c r="C81" s="5">
        <v>0</v>
      </c>
      <c r="D81" s="5">
        <v>0</v>
      </c>
      <c r="E81" s="5">
        <v>0</v>
      </c>
      <c r="F81" s="5">
        <v>0</v>
      </c>
      <c r="G81" s="5">
        <v>0</v>
      </c>
      <c r="H81" s="5">
        <v>0</v>
      </c>
      <c r="I81" s="5">
        <v>0</v>
      </c>
      <c r="J81" s="5">
        <v>68</v>
      </c>
      <c r="K81" s="5">
        <v>0</v>
      </c>
      <c r="L81" s="5">
        <v>0</v>
      </c>
      <c r="M81" s="5">
        <v>0</v>
      </c>
      <c r="N81" s="5">
        <v>0</v>
      </c>
      <c r="O81" s="5">
        <v>0</v>
      </c>
      <c r="P81" s="5">
        <v>0</v>
      </c>
      <c r="Q81" s="5">
        <v>0</v>
      </c>
      <c r="R81" s="5">
        <v>0</v>
      </c>
      <c r="S81" s="5">
        <v>0</v>
      </c>
      <c r="T81" s="5">
        <v>0</v>
      </c>
      <c r="U81" s="5">
        <v>0</v>
      </c>
      <c r="V81" s="5">
        <v>0</v>
      </c>
      <c r="W81" s="5">
        <v>0</v>
      </c>
      <c r="X81" s="5">
        <v>0</v>
      </c>
      <c r="Y81" s="5">
        <v>0</v>
      </c>
      <c r="Z81" s="5">
        <v>0</v>
      </c>
      <c r="AA81" s="5">
        <v>0</v>
      </c>
      <c r="AB81" s="5">
        <v>0</v>
      </c>
      <c r="AC81" s="5">
        <v>0</v>
      </c>
      <c r="AD81" s="5">
        <v>0</v>
      </c>
      <c r="AE81" s="5">
        <v>0</v>
      </c>
      <c r="AF81" s="5">
        <f t="shared" si="13"/>
        <v>68</v>
      </c>
    </row>
    <row r="82" spans="1:32" s="2" customFormat="1" ht="21">
      <c r="A82" s="19" t="s">
        <v>34</v>
      </c>
      <c r="B82" s="19" t="s">
        <v>32</v>
      </c>
      <c r="C82" s="5">
        <v>0</v>
      </c>
      <c r="D82" s="5">
        <v>0</v>
      </c>
      <c r="E82" s="5">
        <v>0</v>
      </c>
      <c r="F82" s="5">
        <v>0</v>
      </c>
      <c r="G82" s="5">
        <v>0</v>
      </c>
      <c r="H82" s="5">
        <v>0</v>
      </c>
      <c r="I82" s="5">
        <v>0</v>
      </c>
      <c r="J82" s="5">
        <v>0</v>
      </c>
      <c r="K82" s="5">
        <v>0</v>
      </c>
      <c r="L82" s="5">
        <v>0</v>
      </c>
      <c r="M82" s="5">
        <v>0</v>
      </c>
      <c r="N82" s="5">
        <v>7</v>
      </c>
      <c r="O82" s="5">
        <v>55</v>
      </c>
      <c r="P82" s="5">
        <v>0</v>
      </c>
      <c r="Q82" s="5">
        <v>0</v>
      </c>
      <c r="R82" s="5">
        <v>0</v>
      </c>
      <c r="S82" s="5">
        <v>0</v>
      </c>
      <c r="T82" s="5">
        <v>0</v>
      </c>
      <c r="U82" s="5">
        <v>0</v>
      </c>
      <c r="V82" s="5">
        <v>0</v>
      </c>
      <c r="W82" s="5">
        <v>0</v>
      </c>
      <c r="X82" s="5">
        <v>0</v>
      </c>
      <c r="Y82" s="5">
        <v>0</v>
      </c>
      <c r="Z82" s="5">
        <v>0</v>
      </c>
      <c r="AA82" s="5">
        <v>0</v>
      </c>
      <c r="AB82" s="5">
        <v>0</v>
      </c>
      <c r="AC82" s="5">
        <v>0</v>
      </c>
      <c r="AD82" s="5">
        <v>0</v>
      </c>
      <c r="AE82" s="5">
        <v>0</v>
      </c>
      <c r="AF82" s="5">
        <f t="shared" si="13"/>
        <v>62</v>
      </c>
    </row>
    <row r="83" spans="1:32" s="2" customFormat="1" ht="21">
      <c r="A83" s="19" t="s">
        <v>35</v>
      </c>
      <c r="B83" s="19" t="s">
        <v>32</v>
      </c>
      <c r="C83" s="5">
        <v>0</v>
      </c>
      <c r="D83" s="5">
        <v>0</v>
      </c>
      <c r="E83" s="5">
        <v>0</v>
      </c>
      <c r="F83" s="5">
        <v>0</v>
      </c>
      <c r="G83" s="5">
        <v>0</v>
      </c>
      <c r="H83" s="5">
        <v>0</v>
      </c>
      <c r="I83" s="5">
        <v>0</v>
      </c>
      <c r="J83" s="5">
        <v>0</v>
      </c>
      <c r="K83" s="5">
        <v>0</v>
      </c>
      <c r="L83" s="5">
        <v>0</v>
      </c>
      <c r="M83" s="5">
        <v>0</v>
      </c>
      <c r="N83" s="5">
        <v>13</v>
      </c>
      <c r="O83" s="5">
        <v>0</v>
      </c>
      <c r="P83" s="5">
        <v>0</v>
      </c>
      <c r="Q83" s="5">
        <v>0</v>
      </c>
      <c r="R83" s="5">
        <v>0</v>
      </c>
      <c r="S83" s="5">
        <v>0</v>
      </c>
      <c r="T83" s="5">
        <v>0</v>
      </c>
      <c r="U83" s="5">
        <v>0</v>
      </c>
      <c r="V83" s="5">
        <v>0</v>
      </c>
      <c r="W83" s="5">
        <v>0</v>
      </c>
      <c r="X83" s="5">
        <v>0</v>
      </c>
      <c r="Y83" s="5">
        <v>0</v>
      </c>
      <c r="Z83" s="5">
        <v>0</v>
      </c>
      <c r="AA83" s="5">
        <v>0</v>
      </c>
      <c r="AB83" s="5">
        <v>0</v>
      </c>
      <c r="AC83" s="5">
        <v>0</v>
      </c>
      <c r="AD83" s="5">
        <v>0</v>
      </c>
      <c r="AE83" s="5">
        <v>0</v>
      </c>
      <c r="AF83" s="5">
        <f t="shared" si="13"/>
        <v>13</v>
      </c>
    </row>
    <row r="84" spans="1:32" s="2" customFormat="1" ht="21">
      <c r="A84" s="20" t="s">
        <v>36</v>
      </c>
      <c r="B84" s="20" t="s">
        <v>32</v>
      </c>
      <c r="C84" s="21">
        <v>0</v>
      </c>
      <c r="D84" s="21">
        <v>0</v>
      </c>
      <c r="E84" s="21">
        <v>0</v>
      </c>
      <c r="F84" s="21">
        <v>0</v>
      </c>
      <c r="G84" s="21">
        <v>0</v>
      </c>
      <c r="H84" s="21">
        <v>0</v>
      </c>
      <c r="I84" s="21">
        <v>0</v>
      </c>
      <c r="J84" s="21">
        <v>0</v>
      </c>
      <c r="K84" s="21">
        <v>0</v>
      </c>
      <c r="L84" s="21">
        <v>0</v>
      </c>
      <c r="M84" s="21">
        <v>0</v>
      </c>
      <c r="N84" s="21">
        <v>41500</v>
      </c>
      <c r="O84" s="21">
        <v>0</v>
      </c>
      <c r="P84" s="21">
        <v>0</v>
      </c>
      <c r="Q84" s="21">
        <v>0</v>
      </c>
      <c r="R84" s="21">
        <v>0</v>
      </c>
      <c r="S84" s="21">
        <v>0</v>
      </c>
      <c r="T84" s="21">
        <v>0</v>
      </c>
      <c r="U84" s="21">
        <v>0</v>
      </c>
      <c r="V84" s="21">
        <v>0</v>
      </c>
      <c r="W84" s="21">
        <v>0</v>
      </c>
      <c r="X84" s="21">
        <v>0</v>
      </c>
      <c r="Y84" s="21">
        <v>0</v>
      </c>
      <c r="Z84" s="21">
        <v>0</v>
      </c>
      <c r="AA84" s="21">
        <v>0</v>
      </c>
      <c r="AB84" s="21">
        <v>0</v>
      </c>
      <c r="AC84" s="21">
        <v>0</v>
      </c>
      <c r="AD84" s="21">
        <v>0</v>
      </c>
      <c r="AE84" s="21">
        <v>0</v>
      </c>
      <c r="AF84" s="21">
        <f t="shared" si="13"/>
        <v>41500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ASUS</cp:lastModifiedBy>
  <dcterms:created xsi:type="dcterms:W3CDTF">2014-06-30T04:58:31Z</dcterms:created>
  <dcterms:modified xsi:type="dcterms:W3CDTF">2014-08-22T05:19:44Z</dcterms:modified>
  <cp:category/>
  <cp:version/>
  <cp:contentType/>
  <cp:contentStatus/>
</cp:coreProperties>
</file>