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4955" windowHeight="7935" activeTab="0"/>
  </bookViews>
  <sheets>
    <sheet name="ตค1_55" sheetId="1" r:id="rId1"/>
  </sheets>
  <definedNames/>
  <calcPr fullCalcOnLoad="1"/>
</workbook>
</file>

<file path=xl/sharedStrings.xml><?xml version="1.0" encoding="utf-8"?>
<sst xmlns="http://schemas.openxmlformats.org/spreadsheetml/2006/main" count="204" uniqueCount="126">
  <si>
    <t>รายงานสรุปการอนุญาตเคลื่อนย้ายสัตว์ของแต่ละอำเภอ ออกจากพื้นที่จังหวัดนครราชสีมา</t>
  </si>
  <si>
    <t>ตั้งแต่วันที่ 1 มกราคม 2555  ถึง 31 ธันวาคม 2555</t>
  </si>
  <si>
    <t>ชนิดสัตว์</t>
  </si>
  <si>
    <t>หน่วย</t>
  </si>
  <si>
    <t>อำเภอต้นทาง</t>
  </si>
  <si>
    <t>รวมทุกอำเภอ</t>
  </si>
  <si>
    <t>ขามทะเลสอ</t>
  </si>
  <si>
    <t>ขามสะแกแสง</t>
  </si>
  <si>
    <t>ครบุรี</t>
  </si>
  <si>
    <t>จักราช</t>
  </si>
  <si>
    <t>ชุมพวง</t>
  </si>
  <si>
    <t>ด่านขุนทด</t>
  </si>
  <si>
    <t>บัวใหญ่</t>
  </si>
  <si>
    <t>บ้านเหลื่อม</t>
  </si>
  <si>
    <t>ประทาย</t>
  </si>
  <si>
    <t>ปักธงชัย</t>
  </si>
  <si>
    <t>ปากช่อง</t>
  </si>
  <si>
    <t>พิมาย</t>
  </si>
  <si>
    <t>วังน้ำเขียว</t>
  </si>
  <si>
    <t>สีคิ้ว</t>
  </si>
  <si>
    <t>สูงเนิน</t>
  </si>
  <si>
    <t>หนองบุญมาก</t>
  </si>
  <si>
    <t>ห้วยแถลง</t>
  </si>
  <si>
    <t>บัวลาย</t>
  </si>
  <si>
    <t>พระทองคำ</t>
  </si>
  <si>
    <t>ลำทะเมนชัย</t>
  </si>
  <si>
    <t>สีดา</t>
  </si>
  <si>
    <t>เทพารักษ์</t>
  </si>
  <si>
    <t>เฉลิมพระเกียรติ</t>
  </si>
  <si>
    <t>เมืองนครราชสีมา</t>
  </si>
  <si>
    <t>เสิงสาง</t>
  </si>
  <si>
    <t>แก้งสนามนาง</t>
  </si>
  <si>
    <t>โชคชัย</t>
  </si>
  <si>
    <t>โนนสูง</t>
  </si>
  <si>
    <t>โนนไทย</t>
  </si>
  <si>
    <t>กระบือ (รวม)</t>
  </si>
  <si>
    <t>กระบือ</t>
  </si>
  <si>
    <t>ตัว</t>
  </si>
  <si>
    <t>กระบือพันธุ์พื้นเมือง</t>
  </si>
  <si>
    <t>กระบือพ่อพันธุ์</t>
  </si>
  <si>
    <t>กระบือแม่พันธุ์</t>
  </si>
  <si>
    <t>ม้า (รวม)</t>
  </si>
  <si>
    <t>ม้า</t>
  </si>
  <si>
    <t>ม้าพันธุ์ ควอเตอร์ ฮอร์ส</t>
  </si>
  <si>
    <t>ม้าพันธุ์ ฟรีเชี่ยน</t>
  </si>
  <si>
    <t>ม้าพันธุ์ อาหรับ</t>
  </si>
  <si>
    <t>ม้าพันธุ์ แอนดาลูเชี่ยน</t>
  </si>
  <si>
    <t>ม้าพันธุ์ โพนี่</t>
  </si>
  <si>
    <t>ม้าพันธุ์อิงลิส เทอร์โรเบรด</t>
  </si>
  <si>
    <t>ม้าพันธุ์อื่น ๆ</t>
  </si>
  <si>
    <t>สุกร (รวม)</t>
  </si>
  <si>
    <t>สุกร</t>
  </si>
  <si>
    <t>สุกรขุนพันธุ์ -</t>
  </si>
  <si>
    <t>สุกรพันธุ์</t>
  </si>
  <si>
    <t>สุกรพันธุ์ Duroc</t>
  </si>
  <si>
    <t>สุกรพันธุ์ Landrace</t>
  </si>
  <si>
    <t>สุกรรุ่น</t>
  </si>
  <si>
    <t>ลูกสุกรขุนพันธุ์ -</t>
  </si>
  <si>
    <t>ลูกสุกรพันธุ์ -</t>
  </si>
  <si>
    <t>เป็ด (รวม)</t>
  </si>
  <si>
    <t>เป็ด</t>
  </si>
  <si>
    <t>เป็ดพันธุ์</t>
  </si>
  <si>
    <t>เป็ดพันธุ์เนื้อ</t>
  </si>
  <si>
    <t>เป็ดพันธุ์ไข่</t>
  </si>
  <si>
    <t>เป็ดรุ่น</t>
  </si>
  <si>
    <t>เป็ดเนื้อ</t>
  </si>
  <si>
    <t>เป็ดไข่</t>
  </si>
  <si>
    <t>ลูกเป็ด</t>
  </si>
  <si>
    <t>ลูกเป็ด PS</t>
  </si>
  <si>
    <t>โค (รวม)</t>
  </si>
  <si>
    <t>โค</t>
  </si>
  <si>
    <t>โคนมพ่อพันธุ์</t>
  </si>
  <si>
    <t>โคนมพ่อแม่พันธุ์</t>
  </si>
  <si>
    <t>โคนมแม่พันธุ์</t>
  </si>
  <si>
    <t>โคพันธุ์</t>
  </si>
  <si>
    <t>โคพันธุ์นม</t>
  </si>
  <si>
    <t>โคพันธุ์บราห์มัน</t>
  </si>
  <si>
    <t>โคพันธุ์พื้นเมือง</t>
  </si>
  <si>
    <t>โคพันธุ์เนื้อ</t>
  </si>
  <si>
    <t>โคเนื้อพ่อพันธุ์</t>
  </si>
  <si>
    <t>โคเนื้อแม่พันธุ์</t>
  </si>
  <si>
    <t>ลูกโค</t>
  </si>
  <si>
    <t>ลูกโคนม</t>
  </si>
  <si>
    <t>ไก่ (รวม)</t>
  </si>
  <si>
    <t>ไก่</t>
  </si>
  <si>
    <t>ไก่กระทง หรือไก่เนื้อรุ่น</t>
  </si>
  <si>
    <t>ไก่งวง</t>
  </si>
  <si>
    <t>ไก่ชน</t>
  </si>
  <si>
    <t>ไก่พันธุ์</t>
  </si>
  <si>
    <t>ไก่พันธุ์เนื้อ</t>
  </si>
  <si>
    <t>ไก่พันธุ์ไข่</t>
  </si>
  <si>
    <t>ไก่พื้นเมือง</t>
  </si>
  <si>
    <t>ไก่ฟ้า</t>
  </si>
  <si>
    <t>ไก่เนื้อ</t>
  </si>
  <si>
    <t>ไก่เนื้อลูกผสม</t>
  </si>
  <si>
    <t>ไก่ไข่</t>
  </si>
  <si>
    <t>ไก่ไข่ปลดระวาง</t>
  </si>
  <si>
    <t>ไก่ไข่รุ่น</t>
  </si>
  <si>
    <t>ลูกไก่</t>
  </si>
  <si>
    <t>ลูกไก่พันธุ์ไข่</t>
  </si>
  <si>
    <t>ลูกไก่เนื้อ GP</t>
  </si>
  <si>
    <t>ลูกไก่เนื้อ PS</t>
  </si>
  <si>
    <t>ลูกไก่เนื้อ พันธุ์ -</t>
  </si>
  <si>
    <t>ลูกไก่เนื้อพ่อแม่พันธุ์</t>
  </si>
  <si>
    <t>ลูกไก่ไข่</t>
  </si>
  <si>
    <t>ลูกไก่ไข่ PS</t>
  </si>
  <si>
    <t>ไข่ (รวม)</t>
  </si>
  <si>
    <t>ไข่ห่านทำพันธุ์</t>
  </si>
  <si>
    <t>ฟอง</t>
  </si>
  <si>
    <t>ไข่เป็ด ทำพันธุ์</t>
  </si>
  <si>
    <t>ไข่ไก่ ทำพันธุ์</t>
  </si>
  <si>
    <t>ไข่ไก่งวงบริโภค</t>
  </si>
  <si>
    <t>ไข่ไก่ทำพันธุ์</t>
  </si>
  <si>
    <t>ไข่ไก่บริโภค</t>
  </si>
  <si>
    <t>กวางพันธุ์รูซ่า</t>
  </si>
  <si>
    <t>ช้างพันธุ์เอเซีย</t>
  </si>
  <si>
    <t>เชือก</t>
  </si>
  <si>
    <t>นกกระจอกเทศ</t>
  </si>
  <si>
    <t>นกกระทา</t>
  </si>
  <si>
    <t>นกกระเรียน</t>
  </si>
  <si>
    <t>นกพันธุ์สวยงาม</t>
  </si>
  <si>
    <t>นกอีโก้ง</t>
  </si>
  <si>
    <t>นกเขาชวา</t>
  </si>
  <si>
    <t>แกะ</t>
  </si>
  <si>
    <t>แพะ</t>
  </si>
  <si>
    <t>แพะแม่พันธุ์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</si>
</sst>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1">
    <font>
      <sz val="14"/>
      <name val="Cordia New"/>
      <family val="0"/>
    </font>
    <font>
      <b/>
      <sz val="16"/>
      <color indexed="8"/>
      <name val="Cordia New"/>
      <family val="2"/>
    </font>
    <font>
      <sz val="10"/>
      <color indexed="63"/>
      <name val="Arial"/>
      <family val="2"/>
    </font>
    <font>
      <sz val="14"/>
      <color indexed="8"/>
      <name val="Angsana New"/>
      <family val="1"/>
    </font>
    <font>
      <b/>
      <sz val="14"/>
      <color indexed="9"/>
      <name val="Angsana New"/>
      <family val="1"/>
    </font>
    <font>
      <b/>
      <sz val="14"/>
      <color indexed="8"/>
      <name val="Angsana New"/>
      <family val="1"/>
    </font>
    <font>
      <b/>
      <sz val="14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44" applyFont="1" applyBorder="1" applyAlignment="1">
      <alignment/>
      <protection/>
    </xf>
    <xf numFmtId="187" fontId="3" fillId="0" borderId="0" xfId="36" applyNumberFormat="1" applyFont="1" applyAlignment="1">
      <alignment/>
    </xf>
    <xf numFmtId="0" fontId="1" fillId="0" borderId="10" xfId="44" applyFont="1" applyBorder="1" applyAlignment="1">
      <alignment/>
      <protection/>
    </xf>
    <xf numFmtId="187" fontId="3" fillId="33" borderId="11" xfId="36" applyNumberFormat="1" applyFont="1" applyFill="1" applyBorder="1" applyAlignment="1">
      <alignment horizontal="center"/>
    </xf>
    <xf numFmtId="187" fontId="3" fillId="33" borderId="12" xfId="36" applyNumberFormat="1" applyFont="1" applyFill="1" applyBorder="1" applyAlignment="1">
      <alignment horizontal="center"/>
    </xf>
    <xf numFmtId="187" fontId="3" fillId="33" borderId="11" xfId="36" applyNumberFormat="1" applyFont="1" applyFill="1" applyBorder="1" applyAlignment="1">
      <alignment/>
    </xf>
    <xf numFmtId="187" fontId="3" fillId="33" borderId="13" xfId="36" applyNumberFormat="1" applyFont="1" applyFill="1" applyBorder="1" applyAlignment="1">
      <alignment horizontal="center"/>
    </xf>
    <xf numFmtId="187" fontId="3" fillId="0" borderId="0" xfId="36" applyNumberFormat="1" applyFont="1" applyAlignment="1">
      <alignment horizontal="center"/>
    </xf>
    <xf numFmtId="187" fontId="4" fillId="34" borderId="14" xfId="36" applyNumberFormat="1" applyFont="1" applyFill="1" applyBorder="1" applyAlignment="1">
      <alignment/>
    </xf>
    <xf numFmtId="187" fontId="5" fillId="0" borderId="0" xfId="36" applyNumberFormat="1" applyFont="1" applyAlignment="1">
      <alignment/>
    </xf>
    <xf numFmtId="187" fontId="3" fillId="35" borderId="15" xfId="36" applyNumberFormat="1" applyFont="1" applyFill="1" applyBorder="1" applyAlignment="1">
      <alignment/>
    </xf>
    <xf numFmtId="187" fontId="4" fillId="36" borderId="15" xfId="36" applyNumberFormat="1" applyFont="1" applyFill="1" applyBorder="1" applyAlignment="1">
      <alignment/>
    </xf>
    <xf numFmtId="187" fontId="3" fillId="37" borderId="15" xfId="36" applyNumberFormat="1" applyFont="1" applyFill="1" applyBorder="1" applyAlignment="1">
      <alignment/>
    </xf>
    <xf numFmtId="187" fontId="4" fillId="38" borderId="15" xfId="36" applyNumberFormat="1" applyFont="1" applyFill="1" applyBorder="1" applyAlignment="1">
      <alignment/>
    </xf>
    <xf numFmtId="187" fontId="4" fillId="0" borderId="0" xfId="36" applyNumberFormat="1" applyFont="1" applyAlignment="1">
      <alignment/>
    </xf>
    <xf numFmtId="187" fontId="3" fillId="39" borderId="15" xfId="36" applyNumberFormat="1" applyFont="1" applyFill="1" applyBorder="1" applyAlignment="1">
      <alignment/>
    </xf>
    <xf numFmtId="187" fontId="4" fillId="40" borderId="15" xfId="36" applyNumberFormat="1" applyFont="1" applyFill="1" applyBorder="1" applyAlignment="1">
      <alignment/>
    </xf>
    <xf numFmtId="187" fontId="3" fillId="41" borderId="15" xfId="36" applyNumberFormat="1" applyFont="1" applyFill="1" applyBorder="1" applyAlignment="1">
      <alignment/>
    </xf>
    <xf numFmtId="187" fontId="4" fillId="42" borderId="15" xfId="36" applyNumberFormat="1" applyFont="1" applyFill="1" applyBorder="1" applyAlignment="1">
      <alignment/>
    </xf>
    <xf numFmtId="187" fontId="3" fillId="43" borderId="15" xfId="36" applyNumberFormat="1" applyFont="1" applyFill="1" applyBorder="1" applyAlignment="1">
      <alignment/>
    </xf>
    <xf numFmtId="187" fontId="6" fillId="44" borderId="15" xfId="36" applyNumberFormat="1" applyFont="1" applyFill="1" applyBorder="1" applyAlignment="1">
      <alignment/>
    </xf>
    <xf numFmtId="187" fontId="3" fillId="45" borderId="15" xfId="36" applyNumberFormat="1" applyFont="1" applyFill="1" applyBorder="1" applyAlignment="1">
      <alignment/>
    </xf>
    <xf numFmtId="187" fontId="4" fillId="46" borderId="15" xfId="36" applyNumberFormat="1" applyFont="1" applyFill="1" applyBorder="1" applyAlignment="1">
      <alignment/>
    </xf>
    <xf numFmtId="187" fontId="3" fillId="0" borderId="15" xfId="36" applyNumberFormat="1" applyFont="1" applyBorder="1" applyAlignment="1">
      <alignment/>
    </xf>
    <xf numFmtId="187" fontId="3" fillId="0" borderId="16" xfId="36" applyNumberFormat="1" applyFont="1" applyBorder="1" applyAlignment="1">
      <alignment/>
    </xf>
    <xf numFmtId="187" fontId="3" fillId="33" borderId="12" xfId="36" applyNumberFormat="1" applyFont="1" applyFill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92"/>
  <sheetViews>
    <sheetView tabSelected="1" zoomScalePageLayoutView="0" workbookViewId="0" topLeftCell="W60">
      <selection activeCell="AF40" sqref="AF40"/>
    </sheetView>
  </sheetViews>
  <sheetFormatPr defaultColWidth="9.140625" defaultRowHeight="21.75"/>
  <cols>
    <col min="1" max="1" width="27.28125" style="2" customWidth="1"/>
    <col min="2" max="2" width="9.140625" style="2" customWidth="1"/>
    <col min="3" max="3" width="11.7109375" style="2" customWidth="1"/>
    <col min="4" max="4" width="11.28125" style="2" bestFit="1" customWidth="1"/>
    <col min="5" max="5" width="12.8515625" style="2" bestFit="1" customWidth="1"/>
    <col min="6" max="6" width="11.28125" style="2" bestFit="1" customWidth="1"/>
    <col min="7" max="8" width="12.8515625" style="2" bestFit="1" customWidth="1"/>
    <col min="9" max="11" width="11.28125" style="2" bestFit="1" customWidth="1"/>
    <col min="12" max="13" width="15.00390625" style="2" bestFit="1" customWidth="1"/>
    <col min="14" max="14" width="11.28125" style="2" bestFit="1" customWidth="1"/>
    <col min="15" max="15" width="12.8515625" style="2" bestFit="1" customWidth="1"/>
    <col min="16" max="18" width="14.00390625" style="2" bestFit="1" customWidth="1"/>
    <col min="19" max="19" width="12.8515625" style="2" bestFit="1" customWidth="1"/>
    <col min="20" max="20" width="11.28125" style="2" bestFit="1" customWidth="1"/>
    <col min="21" max="21" width="12.8515625" style="2" bestFit="1" customWidth="1"/>
    <col min="22" max="22" width="10.28125" style="2" bestFit="1" customWidth="1"/>
    <col min="23" max="23" width="9.28125" style="2" bestFit="1" customWidth="1"/>
    <col min="24" max="24" width="11.28125" style="2" bestFit="1" customWidth="1"/>
    <col min="25" max="25" width="13.421875" style="2" customWidth="1"/>
    <col min="26" max="26" width="13.140625" style="2" customWidth="1"/>
    <col min="27" max="27" width="12.8515625" style="2" bestFit="1" customWidth="1"/>
    <col min="28" max="28" width="11.8515625" style="2" customWidth="1"/>
    <col min="29" max="29" width="14.00390625" style="2" bestFit="1" customWidth="1"/>
    <col min="30" max="30" width="9.28125" style="2" bestFit="1" customWidth="1"/>
    <col min="31" max="31" width="12.8515625" style="2" bestFit="1" customWidth="1"/>
    <col min="32" max="32" width="15.00390625" style="2" bestFit="1" customWidth="1"/>
    <col min="33" max="16384" width="9.140625" style="2" customWidth="1"/>
  </cols>
  <sheetData>
    <row r="1" ht="23.25">
      <c r="A1" s="1" t="s">
        <v>0</v>
      </c>
    </row>
    <row r="2" ht="23.25">
      <c r="A2" s="3" t="s">
        <v>1</v>
      </c>
    </row>
    <row r="3" spans="1:32" ht="21">
      <c r="A3" s="4" t="s">
        <v>2</v>
      </c>
      <c r="B3" s="4" t="s">
        <v>3</v>
      </c>
      <c r="C3" s="26" t="s">
        <v>4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6" t="s">
        <v>5</v>
      </c>
    </row>
    <row r="4" spans="1:32" s="8" customFormat="1" ht="21">
      <c r="A4" s="7"/>
      <c r="B4" s="7"/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 t="s">
        <v>16</v>
      </c>
      <c r="N4" s="5" t="s">
        <v>17</v>
      </c>
      <c r="O4" s="5" t="s">
        <v>18</v>
      </c>
      <c r="P4" s="5" t="s">
        <v>19</v>
      </c>
      <c r="Q4" s="5" t="s">
        <v>20</v>
      </c>
      <c r="R4" s="5" t="s">
        <v>21</v>
      </c>
      <c r="S4" s="5" t="s">
        <v>22</v>
      </c>
      <c r="T4" s="5" t="s">
        <v>23</v>
      </c>
      <c r="U4" s="5" t="s">
        <v>24</v>
      </c>
      <c r="V4" s="5" t="s">
        <v>25</v>
      </c>
      <c r="W4" s="5" t="s">
        <v>26</v>
      </c>
      <c r="X4" s="5" t="s">
        <v>27</v>
      </c>
      <c r="Y4" s="5" t="s">
        <v>28</v>
      </c>
      <c r="Z4" s="5" t="s">
        <v>29</v>
      </c>
      <c r="AA4" s="5" t="s">
        <v>30</v>
      </c>
      <c r="AB4" s="5" t="s">
        <v>31</v>
      </c>
      <c r="AC4" s="5" t="s">
        <v>32</v>
      </c>
      <c r="AD4" s="5" t="s">
        <v>33</v>
      </c>
      <c r="AE4" s="5" t="s">
        <v>34</v>
      </c>
      <c r="AF4" s="7"/>
    </row>
    <row r="5" spans="1:32" s="10" customFormat="1" ht="21">
      <c r="A5" s="9" t="s">
        <v>35</v>
      </c>
      <c r="B5" s="9"/>
      <c r="C5" s="9">
        <f>SUM(C6:C9)</f>
        <v>0</v>
      </c>
      <c r="D5" s="9">
        <f aca="true" t="shared" si="0" ref="D5:AF5">SUM(D6:D9)</f>
        <v>0</v>
      </c>
      <c r="E5" s="9">
        <f t="shared" si="0"/>
        <v>0</v>
      </c>
      <c r="F5" s="9">
        <f t="shared" si="0"/>
        <v>0</v>
      </c>
      <c r="G5" s="9">
        <f t="shared" si="0"/>
        <v>0</v>
      </c>
      <c r="H5" s="9">
        <f t="shared" si="0"/>
        <v>0</v>
      </c>
      <c r="I5" s="9">
        <f t="shared" si="0"/>
        <v>831</v>
      </c>
      <c r="J5" s="9">
        <f t="shared" si="0"/>
        <v>0</v>
      </c>
      <c r="K5" s="9">
        <f t="shared" si="0"/>
        <v>0</v>
      </c>
      <c r="L5" s="9">
        <f t="shared" si="0"/>
        <v>0</v>
      </c>
      <c r="M5" s="9">
        <f t="shared" si="0"/>
        <v>41</v>
      </c>
      <c r="N5" s="9">
        <f t="shared" si="0"/>
        <v>0</v>
      </c>
      <c r="O5" s="9">
        <f t="shared" si="0"/>
        <v>0</v>
      </c>
      <c r="P5" s="9">
        <f t="shared" si="0"/>
        <v>1987</v>
      </c>
      <c r="Q5" s="9">
        <f t="shared" si="0"/>
        <v>0</v>
      </c>
      <c r="R5" s="9">
        <f t="shared" si="0"/>
        <v>0</v>
      </c>
      <c r="S5" s="9">
        <f t="shared" si="0"/>
        <v>3</v>
      </c>
      <c r="T5" s="9">
        <f t="shared" si="0"/>
        <v>0</v>
      </c>
      <c r="U5" s="9">
        <f t="shared" si="0"/>
        <v>0</v>
      </c>
      <c r="V5" s="9">
        <f t="shared" si="0"/>
        <v>0</v>
      </c>
      <c r="W5" s="9">
        <f t="shared" si="0"/>
        <v>0</v>
      </c>
      <c r="X5" s="9">
        <f t="shared" si="0"/>
        <v>0</v>
      </c>
      <c r="Y5" s="9">
        <f t="shared" si="0"/>
        <v>0</v>
      </c>
      <c r="Z5" s="9">
        <f t="shared" si="0"/>
        <v>0</v>
      </c>
      <c r="AA5" s="9">
        <f t="shared" si="0"/>
        <v>0</v>
      </c>
      <c r="AB5" s="9">
        <f t="shared" si="0"/>
        <v>0</v>
      </c>
      <c r="AC5" s="9">
        <f t="shared" si="0"/>
        <v>0</v>
      </c>
      <c r="AD5" s="9">
        <f t="shared" si="0"/>
        <v>0</v>
      </c>
      <c r="AE5" s="9">
        <f t="shared" si="0"/>
        <v>0</v>
      </c>
      <c r="AF5" s="9">
        <f t="shared" si="0"/>
        <v>2862</v>
      </c>
    </row>
    <row r="6" spans="1:32" ht="21">
      <c r="A6" s="11" t="s">
        <v>36</v>
      </c>
      <c r="B6" s="11" t="s">
        <v>37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55</v>
      </c>
      <c r="J6" s="11">
        <v>0</v>
      </c>
      <c r="K6" s="11">
        <v>0</v>
      </c>
      <c r="L6" s="11">
        <v>0</v>
      </c>
      <c r="M6" s="11">
        <v>37</v>
      </c>
      <c r="N6" s="11">
        <v>0</v>
      </c>
      <c r="O6" s="11">
        <v>0</v>
      </c>
      <c r="P6" s="11">
        <v>1985</v>
      </c>
      <c r="Q6" s="11">
        <v>0</v>
      </c>
      <c r="R6" s="11">
        <v>0</v>
      </c>
      <c r="S6" s="11">
        <v>3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  <c r="AA6" s="11">
        <v>0</v>
      </c>
      <c r="AB6" s="11">
        <v>0</v>
      </c>
      <c r="AC6" s="11">
        <v>0</v>
      </c>
      <c r="AD6" s="11">
        <v>0</v>
      </c>
      <c r="AE6" s="11">
        <v>0</v>
      </c>
      <c r="AF6" s="11">
        <f>SUM(C6:AE6)</f>
        <v>2080</v>
      </c>
    </row>
    <row r="7" spans="1:32" ht="21">
      <c r="A7" s="11" t="s">
        <v>38</v>
      </c>
      <c r="B7" s="11" t="s">
        <v>37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758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>
        <f aca="true" t="shared" si="1" ref="AF7:AF66">SUM(C7:AE7)</f>
        <v>758</v>
      </c>
    </row>
    <row r="8" spans="1:32" ht="21">
      <c r="A8" s="11" t="s">
        <v>39</v>
      </c>
      <c r="B8" s="11" t="s">
        <v>37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1</v>
      </c>
      <c r="J8" s="11">
        <v>0</v>
      </c>
      <c r="K8" s="11">
        <v>0</v>
      </c>
      <c r="L8" s="11">
        <v>0</v>
      </c>
      <c r="M8" s="11">
        <v>4</v>
      </c>
      <c r="N8" s="11">
        <v>0</v>
      </c>
      <c r="O8" s="11">
        <v>0</v>
      </c>
      <c r="P8" s="11">
        <v>2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">
        <v>0</v>
      </c>
      <c r="AD8" s="11">
        <v>0</v>
      </c>
      <c r="AE8" s="11">
        <v>0</v>
      </c>
      <c r="AF8" s="11">
        <f t="shared" si="1"/>
        <v>7</v>
      </c>
    </row>
    <row r="9" spans="1:32" ht="21">
      <c r="A9" s="11" t="s">
        <v>40</v>
      </c>
      <c r="B9" s="11" t="s">
        <v>37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17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f t="shared" si="1"/>
        <v>17</v>
      </c>
    </row>
    <row r="10" spans="1:32" s="10" customFormat="1" ht="21">
      <c r="A10" s="12" t="s">
        <v>41</v>
      </c>
      <c r="B10" s="12"/>
      <c r="C10" s="12">
        <f>SUM(C11:C18)</f>
        <v>0</v>
      </c>
      <c r="D10" s="12">
        <f aca="true" t="shared" si="2" ref="D10:AF10">SUM(D11:D18)</f>
        <v>0</v>
      </c>
      <c r="E10" s="12">
        <f t="shared" si="2"/>
        <v>0</v>
      </c>
      <c r="F10" s="12">
        <f t="shared" si="2"/>
        <v>0</v>
      </c>
      <c r="G10" s="12">
        <f t="shared" si="2"/>
        <v>0</v>
      </c>
      <c r="H10" s="12">
        <f t="shared" si="2"/>
        <v>0</v>
      </c>
      <c r="I10" s="12">
        <f t="shared" si="2"/>
        <v>0</v>
      </c>
      <c r="J10" s="12">
        <f t="shared" si="2"/>
        <v>2</v>
      </c>
      <c r="K10" s="12">
        <f t="shared" si="2"/>
        <v>0</v>
      </c>
      <c r="L10" s="12">
        <f t="shared" si="2"/>
        <v>0</v>
      </c>
      <c r="M10" s="12">
        <f t="shared" si="2"/>
        <v>137</v>
      </c>
      <c r="N10" s="12">
        <f t="shared" si="2"/>
        <v>0</v>
      </c>
      <c r="O10" s="12">
        <f t="shared" si="2"/>
        <v>0</v>
      </c>
      <c r="P10" s="12">
        <f t="shared" si="2"/>
        <v>1</v>
      </c>
      <c r="Q10" s="12">
        <f t="shared" si="2"/>
        <v>6</v>
      </c>
      <c r="R10" s="12">
        <f t="shared" si="2"/>
        <v>0</v>
      </c>
      <c r="S10" s="12">
        <f t="shared" si="2"/>
        <v>0</v>
      </c>
      <c r="T10" s="12">
        <f t="shared" si="2"/>
        <v>0</v>
      </c>
      <c r="U10" s="12">
        <f t="shared" si="2"/>
        <v>0</v>
      </c>
      <c r="V10" s="12">
        <f t="shared" si="2"/>
        <v>0</v>
      </c>
      <c r="W10" s="12">
        <f t="shared" si="2"/>
        <v>0</v>
      </c>
      <c r="X10" s="12">
        <f t="shared" si="2"/>
        <v>0</v>
      </c>
      <c r="Y10" s="12">
        <f t="shared" si="2"/>
        <v>0</v>
      </c>
      <c r="Z10" s="12">
        <f t="shared" si="2"/>
        <v>8</v>
      </c>
      <c r="AA10" s="12">
        <f t="shared" si="2"/>
        <v>0</v>
      </c>
      <c r="AB10" s="12">
        <f t="shared" si="2"/>
        <v>0</v>
      </c>
      <c r="AC10" s="12">
        <f t="shared" si="2"/>
        <v>2352</v>
      </c>
      <c r="AD10" s="12">
        <f t="shared" si="2"/>
        <v>5</v>
      </c>
      <c r="AE10" s="12">
        <f t="shared" si="2"/>
        <v>0</v>
      </c>
      <c r="AF10" s="12">
        <f t="shared" si="2"/>
        <v>2511</v>
      </c>
    </row>
    <row r="11" spans="1:32" ht="21">
      <c r="A11" s="13" t="s">
        <v>42</v>
      </c>
      <c r="B11" s="13" t="s">
        <v>37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2</v>
      </c>
      <c r="K11" s="13">
        <v>0</v>
      </c>
      <c r="L11" s="13">
        <v>0</v>
      </c>
      <c r="M11" s="13">
        <v>49</v>
      </c>
      <c r="N11" s="13">
        <v>0</v>
      </c>
      <c r="O11" s="13">
        <v>0</v>
      </c>
      <c r="P11" s="13">
        <v>1</v>
      </c>
      <c r="Q11" s="13">
        <v>4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6</v>
      </c>
      <c r="AA11" s="13">
        <v>0</v>
      </c>
      <c r="AB11" s="13">
        <v>0</v>
      </c>
      <c r="AC11" s="13">
        <v>0</v>
      </c>
      <c r="AD11" s="13">
        <v>3</v>
      </c>
      <c r="AE11" s="13">
        <v>0</v>
      </c>
      <c r="AF11" s="13">
        <f t="shared" si="1"/>
        <v>65</v>
      </c>
    </row>
    <row r="12" spans="1:32" ht="21">
      <c r="A12" s="13" t="s">
        <v>43</v>
      </c>
      <c r="B12" s="13" t="s">
        <v>37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7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f t="shared" si="1"/>
        <v>7</v>
      </c>
    </row>
    <row r="13" spans="1:32" ht="21">
      <c r="A13" s="13" t="s">
        <v>44</v>
      </c>
      <c r="B13" s="13" t="s">
        <v>37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2352</v>
      </c>
      <c r="AD13" s="13">
        <v>0</v>
      </c>
      <c r="AE13" s="13">
        <v>0</v>
      </c>
      <c r="AF13" s="13">
        <f t="shared" si="1"/>
        <v>2352</v>
      </c>
    </row>
    <row r="14" spans="1:32" ht="21">
      <c r="A14" s="13" t="s">
        <v>45</v>
      </c>
      <c r="B14" s="13" t="s">
        <v>37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7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f t="shared" si="1"/>
        <v>7</v>
      </c>
    </row>
    <row r="15" spans="1:32" ht="21">
      <c r="A15" s="13" t="s">
        <v>46</v>
      </c>
      <c r="B15" s="13" t="s">
        <v>37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2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f t="shared" si="1"/>
        <v>2</v>
      </c>
    </row>
    <row r="16" spans="1:32" ht="21">
      <c r="A16" s="13" t="s">
        <v>47</v>
      </c>
      <c r="B16" s="13" t="s">
        <v>37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33</v>
      </c>
      <c r="N16" s="13">
        <v>0</v>
      </c>
      <c r="O16" s="13">
        <v>0</v>
      </c>
      <c r="P16" s="13">
        <v>0</v>
      </c>
      <c r="Q16" s="13">
        <v>2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f t="shared" si="1"/>
        <v>35</v>
      </c>
    </row>
    <row r="17" spans="1:32" ht="21">
      <c r="A17" s="13" t="s">
        <v>48</v>
      </c>
      <c r="B17" s="13" t="s">
        <v>37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9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2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f t="shared" si="1"/>
        <v>11</v>
      </c>
    </row>
    <row r="18" spans="1:32" ht="21">
      <c r="A18" s="13" t="s">
        <v>49</v>
      </c>
      <c r="B18" s="13" t="s">
        <v>37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30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2</v>
      </c>
      <c r="AE18" s="13">
        <v>0</v>
      </c>
      <c r="AF18" s="13">
        <f t="shared" si="1"/>
        <v>32</v>
      </c>
    </row>
    <row r="19" spans="1:32" s="15" customFormat="1" ht="21">
      <c r="A19" s="14" t="s">
        <v>50</v>
      </c>
      <c r="B19" s="14"/>
      <c r="C19" s="14">
        <f>SUM(C20:C27)</f>
        <v>0</v>
      </c>
      <c r="D19" s="14">
        <f aca="true" t="shared" si="3" ref="D19:AF19">SUM(D20:D27)</f>
        <v>1</v>
      </c>
      <c r="E19" s="14">
        <f t="shared" si="3"/>
        <v>0</v>
      </c>
      <c r="F19" s="14">
        <f t="shared" si="3"/>
        <v>0</v>
      </c>
      <c r="G19" s="14">
        <f t="shared" si="3"/>
        <v>58114</v>
      </c>
      <c r="H19" s="14">
        <f t="shared" si="3"/>
        <v>4768</v>
      </c>
      <c r="I19" s="14">
        <f t="shared" si="3"/>
        <v>12024</v>
      </c>
      <c r="J19" s="14">
        <f t="shared" si="3"/>
        <v>330</v>
      </c>
      <c r="K19" s="14">
        <f t="shared" si="3"/>
        <v>24</v>
      </c>
      <c r="L19" s="14">
        <f t="shared" si="3"/>
        <v>5728</v>
      </c>
      <c r="M19" s="14">
        <f t="shared" si="3"/>
        <v>374304</v>
      </c>
      <c r="N19" s="14">
        <f t="shared" si="3"/>
        <v>3294</v>
      </c>
      <c r="O19" s="14">
        <f t="shared" si="3"/>
        <v>0</v>
      </c>
      <c r="P19" s="14">
        <f t="shared" si="3"/>
        <v>107206</v>
      </c>
      <c r="Q19" s="14">
        <f t="shared" si="3"/>
        <v>134640</v>
      </c>
      <c r="R19" s="14">
        <f t="shared" si="3"/>
        <v>800</v>
      </c>
      <c r="S19" s="14">
        <f t="shared" si="3"/>
        <v>435</v>
      </c>
      <c r="T19" s="14">
        <f t="shared" si="3"/>
        <v>65</v>
      </c>
      <c r="U19" s="14">
        <f t="shared" si="3"/>
        <v>800</v>
      </c>
      <c r="V19" s="14">
        <f t="shared" si="3"/>
        <v>0</v>
      </c>
      <c r="W19" s="14">
        <f t="shared" si="3"/>
        <v>0</v>
      </c>
      <c r="X19" s="14">
        <f t="shared" si="3"/>
        <v>0</v>
      </c>
      <c r="Y19" s="14">
        <f t="shared" si="3"/>
        <v>0</v>
      </c>
      <c r="Z19" s="14">
        <f t="shared" si="3"/>
        <v>23216</v>
      </c>
      <c r="AA19" s="14">
        <f t="shared" si="3"/>
        <v>0</v>
      </c>
      <c r="AB19" s="14">
        <f t="shared" si="3"/>
        <v>40</v>
      </c>
      <c r="AC19" s="14">
        <f t="shared" si="3"/>
        <v>63014</v>
      </c>
      <c r="AD19" s="14">
        <f t="shared" si="3"/>
        <v>3819</v>
      </c>
      <c r="AE19" s="14">
        <f t="shared" si="3"/>
        <v>30428</v>
      </c>
      <c r="AF19" s="14">
        <f t="shared" si="3"/>
        <v>823050</v>
      </c>
    </row>
    <row r="20" spans="1:32" ht="21">
      <c r="A20" s="16" t="s">
        <v>51</v>
      </c>
      <c r="B20" s="16" t="s">
        <v>37</v>
      </c>
      <c r="C20" s="16">
        <v>0</v>
      </c>
      <c r="D20" s="16">
        <v>0</v>
      </c>
      <c r="E20" s="16">
        <v>0</v>
      </c>
      <c r="F20" s="16">
        <v>0</v>
      </c>
      <c r="G20" s="16">
        <v>55</v>
      </c>
      <c r="H20" s="16">
        <v>3318</v>
      </c>
      <c r="I20" s="16">
        <v>130</v>
      </c>
      <c r="J20" s="16">
        <v>90</v>
      </c>
      <c r="K20" s="16">
        <v>24</v>
      </c>
      <c r="L20" s="16">
        <v>2893</v>
      </c>
      <c r="M20" s="16">
        <f>48738+80</f>
        <v>48818</v>
      </c>
      <c r="N20" s="16">
        <v>3252</v>
      </c>
      <c r="O20" s="16">
        <v>0</v>
      </c>
      <c r="P20" s="16">
        <v>3109</v>
      </c>
      <c r="Q20" s="16">
        <v>120</v>
      </c>
      <c r="R20" s="16">
        <v>20</v>
      </c>
      <c r="S20" s="16">
        <v>435</v>
      </c>
      <c r="T20" s="16">
        <v>0</v>
      </c>
      <c r="U20" s="16">
        <v>800</v>
      </c>
      <c r="V20" s="16">
        <v>0</v>
      </c>
      <c r="W20" s="16">
        <v>0</v>
      </c>
      <c r="X20" s="16">
        <v>0</v>
      </c>
      <c r="Y20" s="16">
        <v>0</v>
      </c>
      <c r="Z20" s="16">
        <f>3922+1500</f>
        <v>5422</v>
      </c>
      <c r="AA20" s="16">
        <v>0</v>
      </c>
      <c r="AB20" s="16">
        <v>0</v>
      </c>
      <c r="AC20" s="16">
        <v>2694</v>
      </c>
      <c r="AD20" s="16">
        <f>3607+71</f>
        <v>3678</v>
      </c>
      <c r="AE20" s="16">
        <v>29808</v>
      </c>
      <c r="AF20" s="16">
        <f t="shared" si="1"/>
        <v>104666</v>
      </c>
    </row>
    <row r="21" spans="1:32" ht="21">
      <c r="A21" s="16" t="s">
        <v>52</v>
      </c>
      <c r="B21" s="16" t="s">
        <v>37</v>
      </c>
      <c r="C21" s="16">
        <v>0</v>
      </c>
      <c r="D21" s="16">
        <v>0</v>
      </c>
      <c r="E21" s="16">
        <v>0</v>
      </c>
      <c r="F21" s="16">
        <v>0</v>
      </c>
      <c r="G21" s="16">
        <v>120</v>
      </c>
      <c r="H21" s="16">
        <v>100</v>
      </c>
      <c r="I21" s="16">
        <v>11892</v>
      </c>
      <c r="J21" s="16">
        <v>60</v>
      </c>
      <c r="K21" s="16">
        <v>0</v>
      </c>
      <c r="L21" s="16">
        <v>1625</v>
      </c>
      <c r="M21" s="16">
        <v>73705</v>
      </c>
      <c r="N21" s="16">
        <v>0</v>
      </c>
      <c r="O21" s="16">
        <v>0</v>
      </c>
      <c r="P21" s="16">
        <v>3080</v>
      </c>
      <c r="Q21" s="16">
        <v>2210</v>
      </c>
      <c r="R21" s="16">
        <v>780</v>
      </c>
      <c r="S21" s="16">
        <v>0</v>
      </c>
      <c r="T21" s="16">
        <v>65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2247</v>
      </c>
      <c r="AA21" s="16">
        <v>0</v>
      </c>
      <c r="AB21" s="16">
        <v>40</v>
      </c>
      <c r="AC21" s="16">
        <v>0</v>
      </c>
      <c r="AD21" s="16">
        <v>49</v>
      </c>
      <c r="AE21" s="16">
        <v>0</v>
      </c>
      <c r="AF21" s="16">
        <f t="shared" si="1"/>
        <v>95973</v>
      </c>
    </row>
    <row r="22" spans="1:32" ht="21">
      <c r="A22" s="16" t="s">
        <v>53</v>
      </c>
      <c r="B22" s="16" t="s">
        <v>37</v>
      </c>
      <c r="C22" s="16">
        <v>0</v>
      </c>
      <c r="D22" s="16">
        <v>1</v>
      </c>
      <c r="E22" s="16">
        <v>0</v>
      </c>
      <c r="F22" s="16">
        <v>0</v>
      </c>
      <c r="G22" s="16">
        <v>300</v>
      </c>
      <c r="H22" s="16">
        <v>0</v>
      </c>
      <c r="I22" s="16">
        <v>2</v>
      </c>
      <c r="J22" s="16">
        <v>180</v>
      </c>
      <c r="K22" s="16">
        <v>0</v>
      </c>
      <c r="L22" s="16">
        <v>10</v>
      </c>
      <c r="M22" s="16">
        <v>22569</v>
      </c>
      <c r="N22" s="16">
        <v>30</v>
      </c>
      <c r="O22" s="16">
        <v>0</v>
      </c>
      <c r="P22" s="16">
        <v>474</v>
      </c>
      <c r="Q22" s="16">
        <v>21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597</v>
      </c>
      <c r="AA22" s="16">
        <v>0</v>
      </c>
      <c r="AB22" s="16">
        <v>0</v>
      </c>
      <c r="AC22" s="16">
        <v>489</v>
      </c>
      <c r="AD22" s="16">
        <v>42</v>
      </c>
      <c r="AE22" s="16">
        <v>120</v>
      </c>
      <c r="AF22" s="16">
        <f t="shared" si="1"/>
        <v>24835</v>
      </c>
    </row>
    <row r="23" spans="1:32" ht="21">
      <c r="A23" s="16" t="s">
        <v>54</v>
      </c>
      <c r="B23" s="16" t="s">
        <v>37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7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f t="shared" si="1"/>
        <v>7</v>
      </c>
    </row>
    <row r="24" spans="1:32" ht="21">
      <c r="A24" s="16" t="s">
        <v>55</v>
      </c>
      <c r="B24" s="16" t="s">
        <v>37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10</v>
      </c>
      <c r="N24" s="16">
        <v>0</v>
      </c>
      <c r="O24" s="16">
        <v>0</v>
      </c>
      <c r="P24" s="16">
        <v>1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f t="shared" si="1"/>
        <v>11</v>
      </c>
    </row>
    <row r="25" spans="1:32" ht="21">
      <c r="A25" s="16" t="s">
        <v>56</v>
      </c>
      <c r="B25" s="16" t="s">
        <v>37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440</v>
      </c>
      <c r="N25" s="16">
        <v>12</v>
      </c>
      <c r="O25" s="16">
        <v>0</v>
      </c>
      <c r="P25" s="16">
        <v>1540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915</v>
      </c>
      <c r="AD25" s="16">
        <v>0</v>
      </c>
      <c r="AE25" s="16">
        <v>0</v>
      </c>
      <c r="AF25" s="16">
        <f t="shared" si="1"/>
        <v>2907</v>
      </c>
    </row>
    <row r="26" spans="1:32" ht="21">
      <c r="A26" s="16" t="s">
        <v>57</v>
      </c>
      <c r="B26" s="16" t="s">
        <v>37</v>
      </c>
      <c r="C26" s="16">
        <v>0</v>
      </c>
      <c r="D26" s="16">
        <v>0</v>
      </c>
      <c r="E26" s="16">
        <v>0</v>
      </c>
      <c r="F26" s="16">
        <v>0</v>
      </c>
      <c r="G26" s="16">
        <v>53449</v>
      </c>
      <c r="H26" s="16">
        <v>1350</v>
      </c>
      <c r="I26" s="16">
        <v>0</v>
      </c>
      <c r="J26" s="16">
        <v>0</v>
      </c>
      <c r="K26" s="16">
        <v>0</v>
      </c>
      <c r="L26" s="16">
        <v>800</v>
      </c>
      <c r="M26" s="16">
        <v>225533</v>
      </c>
      <c r="N26" s="16">
        <v>0</v>
      </c>
      <c r="O26" s="16">
        <v>0</v>
      </c>
      <c r="P26" s="16">
        <v>85940</v>
      </c>
      <c r="Q26" s="16">
        <v>131939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5100</v>
      </c>
      <c r="AA26" s="16">
        <v>0</v>
      </c>
      <c r="AB26" s="16">
        <v>0</v>
      </c>
      <c r="AC26" s="16">
        <v>8795</v>
      </c>
      <c r="AD26" s="16">
        <v>0</v>
      </c>
      <c r="AE26" s="16">
        <v>500</v>
      </c>
      <c r="AF26" s="16">
        <f>SUM(C26:AE26)</f>
        <v>513406</v>
      </c>
    </row>
    <row r="27" spans="1:32" ht="21">
      <c r="A27" s="16" t="s">
        <v>58</v>
      </c>
      <c r="B27" s="16" t="s">
        <v>37</v>
      </c>
      <c r="C27" s="16">
        <v>0</v>
      </c>
      <c r="D27" s="16">
        <v>0</v>
      </c>
      <c r="E27" s="16">
        <v>0</v>
      </c>
      <c r="F27" s="16">
        <v>0</v>
      </c>
      <c r="G27" s="16">
        <v>4190</v>
      </c>
      <c r="H27" s="16">
        <v>0</v>
      </c>
      <c r="I27" s="16">
        <v>0</v>
      </c>
      <c r="J27" s="16">
        <v>0</v>
      </c>
      <c r="K27" s="16">
        <v>0</v>
      </c>
      <c r="L27" s="16">
        <v>400</v>
      </c>
      <c r="M27" s="16">
        <v>3229</v>
      </c>
      <c r="N27" s="16">
        <v>0</v>
      </c>
      <c r="O27" s="16">
        <v>0</v>
      </c>
      <c r="P27" s="16">
        <v>13055</v>
      </c>
      <c r="Q27" s="16">
        <v>350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f>9600+250</f>
        <v>9850</v>
      </c>
      <c r="AA27" s="16">
        <v>0</v>
      </c>
      <c r="AB27" s="16">
        <v>0</v>
      </c>
      <c r="AC27" s="16">
        <v>50121</v>
      </c>
      <c r="AD27" s="16">
        <v>50</v>
      </c>
      <c r="AE27" s="16">
        <v>0</v>
      </c>
      <c r="AF27" s="16">
        <f>SUM(C27:AE27)</f>
        <v>81245</v>
      </c>
    </row>
    <row r="28" spans="1:32" s="15" customFormat="1" ht="21">
      <c r="A28" s="17" t="s">
        <v>59</v>
      </c>
      <c r="B28" s="17"/>
      <c r="C28" s="17">
        <f>SUM(C29:C37)</f>
        <v>89470</v>
      </c>
      <c r="D28" s="17">
        <f aca="true" t="shared" si="4" ref="D28:AF28">SUM(D29:D37)</f>
        <v>0</v>
      </c>
      <c r="E28" s="17">
        <f t="shared" si="4"/>
        <v>116570</v>
      </c>
      <c r="F28" s="17">
        <f t="shared" si="4"/>
        <v>0</v>
      </c>
      <c r="G28" s="17">
        <f t="shared" si="4"/>
        <v>0</v>
      </c>
      <c r="H28" s="17">
        <f t="shared" si="4"/>
        <v>52706</v>
      </c>
      <c r="I28" s="17">
        <f t="shared" si="4"/>
        <v>0</v>
      </c>
      <c r="J28" s="17">
        <f t="shared" si="4"/>
        <v>0</v>
      </c>
      <c r="K28" s="17">
        <f t="shared" si="4"/>
        <v>0</v>
      </c>
      <c r="L28" s="17">
        <f t="shared" si="4"/>
        <v>1914714</v>
      </c>
      <c r="M28" s="17">
        <f t="shared" si="4"/>
        <v>506259</v>
      </c>
      <c r="N28" s="17">
        <f t="shared" si="4"/>
        <v>0</v>
      </c>
      <c r="O28" s="17">
        <f t="shared" si="4"/>
        <v>0</v>
      </c>
      <c r="P28" s="17">
        <f t="shared" si="4"/>
        <v>194228</v>
      </c>
      <c r="Q28" s="17">
        <f t="shared" si="4"/>
        <v>3015945</v>
      </c>
      <c r="R28" s="17">
        <f t="shared" si="4"/>
        <v>3856</v>
      </c>
      <c r="S28" s="17">
        <f t="shared" si="4"/>
        <v>200</v>
      </c>
      <c r="T28" s="17">
        <f t="shared" si="4"/>
        <v>0</v>
      </c>
      <c r="U28" s="17">
        <f t="shared" si="4"/>
        <v>131970</v>
      </c>
      <c r="V28" s="17">
        <f t="shared" si="4"/>
        <v>0</v>
      </c>
      <c r="W28" s="17">
        <f t="shared" si="4"/>
        <v>0</v>
      </c>
      <c r="X28" s="17">
        <f t="shared" si="4"/>
        <v>0</v>
      </c>
      <c r="Y28" s="17">
        <f t="shared" si="4"/>
        <v>0</v>
      </c>
      <c r="Z28" s="17">
        <f t="shared" si="4"/>
        <v>13732</v>
      </c>
      <c r="AA28" s="17">
        <f t="shared" si="4"/>
        <v>0</v>
      </c>
      <c r="AB28" s="17">
        <f t="shared" si="4"/>
        <v>0</v>
      </c>
      <c r="AC28" s="17">
        <f t="shared" si="4"/>
        <v>180355</v>
      </c>
      <c r="AD28" s="17">
        <f t="shared" si="4"/>
        <v>0</v>
      </c>
      <c r="AE28" s="17">
        <f t="shared" si="4"/>
        <v>1067356</v>
      </c>
      <c r="AF28" s="17">
        <f t="shared" si="4"/>
        <v>7287361</v>
      </c>
    </row>
    <row r="29" spans="1:32" ht="21">
      <c r="A29" s="18" t="s">
        <v>60</v>
      </c>
      <c r="B29" s="18" t="s">
        <v>37</v>
      </c>
      <c r="C29" s="18">
        <v>3200</v>
      </c>
      <c r="D29" s="18">
        <v>0</v>
      </c>
      <c r="E29" s="18">
        <v>0</v>
      </c>
      <c r="F29" s="18">
        <v>0</v>
      </c>
      <c r="G29" s="18">
        <v>0</v>
      </c>
      <c r="H29" s="18">
        <v>400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2850</v>
      </c>
      <c r="AF29" s="18">
        <f t="shared" si="1"/>
        <v>6450</v>
      </c>
    </row>
    <row r="30" spans="1:32" ht="21">
      <c r="A30" s="18" t="s">
        <v>61</v>
      </c>
      <c r="B30" s="18" t="s">
        <v>37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36521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f t="shared" si="1"/>
        <v>36521</v>
      </c>
    </row>
    <row r="31" spans="1:32" ht="21">
      <c r="A31" s="18" t="s">
        <v>62</v>
      </c>
      <c r="B31" s="18" t="s">
        <v>37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2560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f t="shared" si="1"/>
        <v>2560</v>
      </c>
    </row>
    <row r="32" spans="1:32" ht="21">
      <c r="A32" s="18" t="s">
        <v>63</v>
      </c>
      <c r="B32" s="18" t="s">
        <v>37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500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7732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f t="shared" si="1"/>
        <v>8232</v>
      </c>
    </row>
    <row r="33" spans="1:32" ht="21">
      <c r="A33" s="18" t="s">
        <v>64</v>
      </c>
      <c r="B33" s="18" t="s">
        <v>37</v>
      </c>
      <c r="C33" s="18">
        <v>0</v>
      </c>
      <c r="D33" s="18">
        <v>0</v>
      </c>
      <c r="E33" s="18">
        <v>15000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f t="shared" si="1"/>
        <v>15000</v>
      </c>
    </row>
    <row r="34" spans="1:32" ht="21">
      <c r="A34" s="18" t="s">
        <v>65</v>
      </c>
      <c r="B34" s="18" t="s">
        <v>37</v>
      </c>
      <c r="C34" s="18">
        <v>86270</v>
      </c>
      <c r="D34" s="18">
        <v>0</v>
      </c>
      <c r="E34" s="18">
        <v>67570</v>
      </c>
      <c r="F34" s="18">
        <v>0</v>
      </c>
      <c r="G34" s="18">
        <v>0</v>
      </c>
      <c r="H34" s="18">
        <v>52306</v>
      </c>
      <c r="I34" s="18">
        <v>0</v>
      </c>
      <c r="J34" s="18">
        <v>0</v>
      </c>
      <c r="K34" s="18">
        <v>0</v>
      </c>
      <c r="L34" s="18">
        <f>1898954+5760</f>
        <v>1904714</v>
      </c>
      <c r="M34" s="18">
        <v>6100</v>
      </c>
      <c r="N34" s="18">
        <v>0</v>
      </c>
      <c r="O34" s="18">
        <v>0</v>
      </c>
      <c r="P34" s="18">
        <v>194228</v>
      </c>
      <c r="Q34" s="18">
        <v>3013385</v>
      </c>
      <c r="R34" s="18">
        <v>3856</v>
      </c>
      <c r="S34" s="18">
        <v>200</v>
      </c>
      <c r="T34" s="18">
        <v>0</v>
      </c>
      <c r="U34" s="18">
        <v>131970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180355</v>
      </c>
      <c r="AD34" s="18">
        <v>0</v>
      </c>
      <c r="AE34" s="18">
        <f>1060986+3520</f>
        <v>1064506</v>
      </c>
      <c r="AF34" s="18">
        <f t="shared" si="1"/>
        <v>6705460</v>
      </c>
    </row>
    <row r="35" spans="1:32" ht="21">
      <c r="A35" s="18" t="s">
        <v>66</v>
      </c>
      <c r="B35" s="18" t="s">
        <v>37</v>
      </c>
      <c r="C35" s="18">
        <v>0</v>
      </c>
      <c r="D35" s="18">
        <v>0</v>
      </c>
      <c r="E35" s="18">
        <v>34000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10000</v>
      </c>
      <c r="M35" s="18">
        <v>4000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6000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f t="shared" si="1"/>
        <v>54000</v>
      </c>
    </row>
    <row r="36" spans="1:32" ht="21">
      <c r="A36" s="18" t="s">
        <v>67</v>
      </c>
      <c r="B36" s="18" t="s">
        <v>37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451138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f>SUM(C36:AE36)</f>
        <v>451138</v>
      </c>
    </row>
    <row r="37" spans="1:32" ht="21">
      <c r="A37" s="18" t="s">
        <v>68</v>
      </c>
      <c r="B37" s="18" t="s">
        <v>37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8000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f>SUM(C37:AE37)</f>
        <v>8000</v>
      </c>
    </row>
    <row r="38" spans="1:32" s="10" customFormat="1" ht="21">
      <c r="A38" s="19" t="s">
        <v>69</v>
      </c>
      <c r="B38" s="19"/>
      <c r="C38" s="19">
        <f>SUM(C39:C51)</f>
        <v>43</v>
      </c>
      <c r="D38" s="19">
        <f aca="true" t="shared" si="5" ref="D38:AF38">SUM(D39:D51)</f>
        <v>42</v>
      </c>
      <c r="E38" s="19">
        <f t="shared" si="5"/>
        <v>3283</v>
      </c>
      <c r="F38" s="19">
        <f t="shared" si="5"/>
        <v>18</v>
      </c>
      <c r="G38" s="19">
        <f t="shared" si="5"/>
        <v>6</v>
      </c>
      <c r="H38" s="19">
        <f t="shared" si="5"/>
        <v>2852</v>
      </c>
      <c r="I38" s="19">
        <f t="shared" si="5"/>
        <v>50</v>
      </c>
      <c r="J38" s="19">
        <f t="shared" si="5"/>
        <v>0</v>
      </c>
      <c r="K38" s="19">
        <f t="shared" si="5"/>
        <v>0</v>
      </c>
      <c r="L38" s="19">
        <f t="shared" si="5"/>
        <v>119</v>
      </c>
      <c r="M38" s="19">
        <f t="shared" si="5"/>
        <v>1847</v>
      </c>
      <c r="N38" s="19">
        <f t="shared" si="5"/>
        <v>20</v>
      </c>
      <c r="O38" s="19">
        <f t="shared" si="5"/>
        <v>0</v>
      </c>
      <c r="P38" s="19">
        <f t="shared" si="5"/>
        <v>75342</v>
      </c>
      <c r="Q38" s="19">
        <f t="shared" si="5"/>
        <v>16</v>
      </c>
      <c r="R38" s="19">
        <f t="shared" si="5"/>
        <v>2</v>
      </c>
      <c r="S38" s="19">
        <f t="shared" si="5"/>
        <v>17</v>
      </c>
      <c r="T38" s="19">
        <f t="shared" si="5"/>
        <v>0</v>
      </c>
      <c r="U38" s="19">
        <f t="shared" si="5"/>
        <v>0</v>
      </c>
      <c r="V38" s="19">
        <f t="shared" si="5"/>
        <v>0</v>
      </c>
      <c r="W38" s="19">
        <f t="shared" si="5"/>
        <v>0</v>
      </c>
      <c r="X38" s="19">
        <f t="shared" si="5"/>
        <v>0</v>
      </c>
      <c r="Y38" s="19">
        <f t="shared" si="5"/>
        <v>0</v>
      </c>
      <c r="Z38" s="19">
        <f t="shared" si="5"/>
        <v>161</v>
      </c>
      <c r="AA38" s="19">
        <f t="shared" si="5"/>
        <v>0</v>
      </c>
      <c r="AB38" s="19">
        <f t="shared" si="5"/>
        <v>1</v>
      </c>
      <c r="AC38" s="19">
        <f t="shared" si="5"/>
        <v>0</v>
      </c>
      <c r="AD38" s="19">
        <f t="shared" si="5"/>
        <v>2</v>
      </c>
      <c r="AE38" s="19">
        <f t="shared" si="5"/>
        <v>0</v>
      </c>
      <c r="AF38" s="19">
        <f t="shared" si="5"/>
        <v>83821</v>
      </c>
    </row>
    <row r="39" spans="1:32" ht="21">
      <c r="A39" s="20" t="s">
        <v>70</v>
      </c>
      <c r="B39" s="20" t="s">
        <v>37</v>
      </c>
      <c r="C39" s="20">
        <v>25</v>
      </c>
      <c r="D39" s="20">
        <v>39</v>
      </c>
      <c r="E39" s="20">
        <v>0</v>
      </c>
      <c r="F39" s="20">
        <v>11</v>
      </c>
      <c r="G39" s="20">
        <v>6</v>
      </c>
      <c r="H39" s="20">
        <f>1910+7</f>
        <v>1917</v>
      </c>
      <c r="I39" s="20">
        <v>31</v>
      </c>
      <c r="J39" s="20">
        <v>0</v>
      </c>
      <c r="K39" s="20">
        <v>0</v>
      </c>
      <c r="L39" s="20">
        <v>0</v>
      </c>
      <c r="M39" s="20">
        <v>182</v>
      </c>
      <c r="N39" s="20">
        <v>18</v>
      </c>
      <c r="O39" s="20">
        <v>0</v>
      </c>
      <c r="P39" s="20">
        <f>9297+1</f>
        <v>9298</v>
      </c>
      <c r="Q39" s="20">
        <v>2</v>
      </c>
      <c r="R39" s="20">
        <v>2</v>
      </c>
      <c r="S39" s="20">
        <v>17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52</v>
      </c>
      <c r="AA39" s="20">
        <v>0</v>
      </c>
      <c r="AB39" s="20">
        <v>1</v>
      </c>
      <c r="AC39" s="20">
        <v>0</v>
      </c>
      <c r="AD39" s="20">
        <v>0</v>
      </c>
      <c r="AE39" s="20">
        <v>0</v>
      </c>
      <c r="AF39" s="20">
        <f t="shared" si="1"/>
        <v>11601</v>
      </c>
    </row>
    <row r="40" spans="1:32" ht="21">
      <c r="A40" s="20" t="s">
        <v>71</v>
      </c>
      <c r="B40" s="20" t="s">
        <v>37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2</v>
      </c>
      <c r="N40" s="20">
        <v>0</v>
      </c>
      <c r="O40" s="20">
        <v>0</v>
      </c>
      <c r="P40" s="20">
        <v>1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f t="shared" si="1"/>
        <v>3</v>
      </c>
    </row>
    <row r="41" spans="1:32" ht="21">
      <c r="A41" s="20" t="s">
        <v>72</v>
      </c>
      <c r="B41" s="20" t="s">
        <v>37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15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f t="shared" si="1"/>
        <v>15</v>
      </c>
    </row>
    <row r="42" spans="1:32" ht="21">
      <c r="A42" s="20" t="s">
        <v>73</v>
      </c>
      <c r="B42" s="20" t="s">
        <v>37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18</v>
      </c>
      <c r="N42" s="20">
        <v>0</v>
      </c>
      <c r="O42" s="20">
        <v>0</v>
      </c>
      <c r="P42" s="20">
        <v>8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f t="shared" si="1"/>
        <v>26</v>
      </c>
    </row>
    <row r="43" spans="1:32" ht="21">
      <c r="A43" s="20" t="s">
        <v>74</v>
      </c>
      <c r="B43" s="20" t="s">
        <v>37</v>
      </c>
      <c r="C43" s="20">
        <v>13</v>
      </c>
      <c r="D43" s="20">
        <v>0</v>
      </c>
      <c r="E43" s="20">
        <v>0</v>
      </c>
      <c r="F43" s="20">
        <v>7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20</v>
      </c>
      <c r="N43" s="20">
        <v>0</v>
      </c>
      <c r="O43" s="20">
        <v>0</v>
      </c>
      <c r="P43" s="20">
        <v>4</v>
      </c>
      <c r="Q43" s="20">
        <v>3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f t="shared" si="1"/>
        <v>47</v>
      </c>
    </row>
    <row r="44" spans="1:32" ht="21">
      <c r="A44" s="20" t="s">
        <v>75</v>
      </c>
      <c r="B44" s="20" t="s">
        <v>37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110</v>
      </c>
      <c r="M44" s="20">
        <v>490</v>
      </c>
      <c r="N44" s="20">
        <v>0</v>
      </c>
      <c r="O44" s="20">
        <v>0</v>
      </c>
      <c r="P44" s="20">
        <f>532+3</f>
        <v>535</v>
      </c>
      <c r="Q44" s="20">
        <v>6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5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f t="shared" si="1"/>
        <v>1146</v>
      </c>
    </row>
    <row r="45" spans="1:32" ht="21">
      <c r="A45" s="20" t="s">
        <v>76</v>
      </c>
      <c r="B45" s="20" t="s">
        <v>37</v>
      </c>
      <c r="C45" s="20">
        <v>0</v>
      </c>
      <c r="D45" s="20">
        <v>1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17</v>
      </c>
      <c r="N45" s="20">
        <v>0</v>
      </c>
      <c r="O45" s="20">
        <v>0</v>
      </c>
      <c r="P45" s="20">
        <v>2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43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f t="shared" si="1"/>
        <v>63</v>
      </c>
    </row>
    <row r="46" spans="1:32" ht="21">
      <c r="A46" s="20" t="s">
        <v>77</v>
      </c>
      <c r="B46" s="20" t="s">
        <v>37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1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1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f t="shared" si="1"/>
        <v>2</v>
      </c>
    </row>
    <row r="47" spans="1:32" ht="21">
      <c r="A47" s="20" t="s">
        <v>78</v>
      </c>
      <c r="B47" s="20" t="s">
        <v>37</v>
      </c>
      <c r="C47" s="20">
        <v>4</v>
      </c>
      <c r="D47" s="20">
        <v>1</v>
      </c>
      <c r="E47" s="20">
        <v>0</v>
      </c>
      <c r="F47" s="20">
        <v>0</v>
      </c>
      <c r="G47" s="20">
        <v>0</v>
      </c>
      <c r="H47" s="20">
        <v>930</v>
      </c>
      <c r="I47" s="20">
        <v>19</v>
      </c>
      <c r="J47" s="20">
        <v>0</v>
      </c>
      <c r="K47" s="20">
        <v>0</v>
      </c>
      <c r="L47" s="20">
        <v>9</v>
      </c>
      <c r="M47" s="20">
        <v>234</v>
      </c>
      <c r="N47" s="20">
        <v>2</v>
      </c>
      <c r="O47" s="20">
        <v>0</v>
      </c>
      <c r="P47" s="20">
        <f>65413+40+21</f>
        <v>65474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39</v>
      </c>
      <c r="AA47" s="20">
        <v>0</v>
      </c>
      <c r="AB47" s="20">
        <v>0</v>
      </c>
      <c r="AC47" s="20">
        <v>0</v>
      </c>
      <c r="AD47" s="20">
        <v>1</v>
      </c>
      <c r="AE47" s="20">
        <v>0</v>
      </c>
      <c r="AF47" s="20">
        <f t="shared" si="1"/>
        <v>66713</v>
      </c>
    </row>
    <row r="48" spans="1:32" ht="21">
      <c r="A48" s="20" t="s">
        <v>79</v>
      </c>
      <c r="B48" s="20" t="s">
        <v>37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1</v>
      </c>
      <c r="N48" s="20">
        <v>0</v>
      </c>
      <c r="O48" s="20">
        <v>0</v>
      </c>
      <c r="P48" s="20">
        <v>2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8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f t="shared" si="1"/>
        <v>11</v>
      </c>
    </row>
    <row r="49" spans="1:32" ht="21">
      <c r="A49" s="20" t="s">
        <v>80</v>
      </c>
      <c r="B49" s="20" t="s">
        <v>37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3</v>
      </c>
      <c r="N49" s="20">
        <v>0</v>
      </c>
      <c r="O49" s="20">
        <v>0</v>
      </c>
      <c r="P49" s="20">
        <v>2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13</v>
      </c>
      <c r="AA49" s="20">
        <v>0</v>
      </c>
      <c r="AB49" s="20">
        <v>0</v>
      </c>
      <c r="AC49" s="20">
        <v>0</v>
      </c>
      <c r="AD49" s="20">
        <v>0</v>
      </c>
      <c r="AE49" s="20">
        <v>0</v>
      </c>
      <c r="AF49" s="20">
        <f t="shared" si="1"/>
        <v>18</v>
      </c>
    </row>
    <row r="50" spans="1:32" ht="21">
      <c r="A50" s="20" t="s">
        <v>81</v>
      </c>
      <c r="B50" s="20" t="s">
        <v>37</v>
      </c>
      <c r="C50" s="20">
        <v>1</v>
      </c>
      <c r="D50" s="20">
        <v>1</v>
      </c>
      <c r="E50" s="20">
        <v>0</v>
      </c>
      <c r="F50" s="20">
        <v>0</v>
      </c>
      <c r="G50" s="20">
        <v>0</v>
      </c>
      <c r="H50" s="20">
        <v>5</v>
      </c>
      <c r="I50" s="20">
        <v>0</v>
      </c>
      <c r="J50" s="20">
        <v>0</v>
      </c>
      <c r="K50" s="20">
        <v>0</v>
      </c>
      <c r="L50" s="20">
        <v>0</v>
      </c>
      <c r="M50" s="20">
        <v>25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1</v>
      </c>
      <c r="AE50" s="20">
        <v>0</v>
      </c>
      <c r="AF50" s="20">
        <f>SUM(C50:AE50)</f>
        <v>33</v>
      </c>
    </row>
    <row r="51" spans="1:32" ht="21">
      <c r="A51" s="20" t="s">
        <v>82</v>
      </c>
      <c r="B51" s="20" t="s">
        <v>37</v>
      </c>
      <c r="C51" s="20">
        <v>0</v>
      </c>
      <c r="D51" s="20">
        <v>0</v>
      </c>
      <c r="E51" s="20">
        <v>3283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855</v>
      </c>
      <c r="N51" s="20">
        <v>0</v>
      </c>
      <c r="O51" s="20">
        <v>0</v>
      </c>
      <c r="P51" s="20">
        <v>0</v>
      </c>
      <c r="Q51" s="20">
        <v>5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f>SUM(C51:AE51)</f>
        <v>4143</v>
      </c>
    </row>
    <row r="52" spans="1:32" s="10" customFormat="1" ht="21">
      <c r="A52" s="21" t="s">
        <v>83</v>
      </c>
      <c r="B52" s="21"/>
      <c r="C52" s="21">
        <f>SUM(C53:C74)</f>
        <v>590626</v>
      </c>
      <c r="D52" s="21">
        <f aca="true" t="shared" si="6" ref="D52:AF52">SUM(D53:D74)</f>
        <v>885019</v>
      </c>
      <c r="E52" s="21">
        <f t="shared" si="6"/>
        <v>7198794</v>
      </c>
      <c r="F52" s="21">
        <f t="shared" si="6"/>
        <v>883887</v>
      </c>
      <c r="G52" s="21">
        <f t="shared" si="6"/>
        <v>3407363</v>
      </c>
      <c r="H52" s="21">
        <f t="shared" si="6"/>
        <v>3320976</v>
      </c>
      <c r="I52" s="21">
        <f t="shared" si="6"/>
        <v>157527</v>
      </c>
      <c r="J52" s="21">
        <f t="shared" si="6"/>
        <v>366116</v>
      </c>
      <c r="K52" s="21">
        <f t="shared" si="6"/>
        <v>116615</v>
      </c>
      <c r="L52" s="21">
        <f t="shared" si="6"/>
        <v>47348801</v>
      </c>
      <c r="M52" s="21">
        <f t="shared" si="6"/>
        <v>119697726</v>
      </c>
      <c r="N52" s="21">
        <f t="shared" si="6"/>
        <v>718215</v>
      </c>
      <c r="O52" s="21">
        <f t="shared" si="6"/>
        <v>1259725</v>
      </c>
      <c r="P52" s="21">
        <f t="shared" si="6"/>
        <v>45401065</v>
      </c>
      <c r="Q52" s="21">
        <f t="shared" si="6"/>
        <v>47748358</v>
      </c>
      <c r="R52" s="21">
        <f t="shared" si="6"/>
        <v>44807484</v>
      </c>
      <c r="S52" s="21">
        <f t="shared" si="6"/>
        <v>3352286</v>
      </c>
      <c r="T52" s="21">
        <f t="shared" si="6"/>
        <v>178388</v>
      </c>
      <c r="U52" s="21">
        <f t="shared" si="6"/>
        <v>2349449</v>
      </c>
      <c r="V52" s="21">
        <f t="shared" si="6"/>
        <v>56346</v>
      </c>
      <c r="W52" s="21">
        <f t="shared" si="6"/>
        <v>400</v>
      </c>
      <c r="X52" s="21">
        <f t="shared" si="6"/>
        <v>582211</v>
      </c>
      <c r="Y52" s="21">
        <f t="shared" si="6"/>
        <v>117310</v>
      </c>
      <c r="Z52" s="21">
        <f t="shared" si="6"/>
        <v>276394</v>
      </c>
      <c r="AA52" s="21">
        <f t="shared" si="6"/>
        <v>1362539</v>
      </c>
      <c r="AB52" s="21">
        <f t="shared" si="6"/>
        <v>0</v>
      </c>
      <c r="AC52" s="21">
        <f t="shared" si="6"/>
        <v>59496804</v>
      </c>
      <c r="AD52" s="21">
        <f t="shared" si="6"/>
        <v>6</v>
      </c>
      <c r="AE52" s="21">
        <f t="shared" si="6"/>
        <v>3806896</v>
      </c>
      <c r="AF52" s="21">
        <f t="shared" si="6"/>
        <v>395487326</v>
      </c>
    </row>
    <row r="53" spans="1:32" ht="21">
      <c r="A53" s="22" t="s">
        <v>84</v>
      </c>
      <c r="B53" s="22" t="s">
        <v>37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f>1414+6000</f>
        <v>7414</v>
      </c>
      <c r="M53" s="22">
        <v>33730</v>
      </c>
      <c r="N53" s="22">
        <v>0</v>
      </c>
      <c r="O53" s="22">
        <v>0</v>
      </c>
      <c r="P53" s="22">
        <v>102598</v>
      </c>
      <c r="Q53" s="22">
        <v>234122</v>
      </c>
      <c r="R53" s="22">
        <v>0</v>
      </c>
      <c r="S53" s="22">
        <v>3843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30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2">
        <v>0</v>
      </c>
      <c r="AF53" s="22">
        <f t="shared" si="1"/>
        <v>381737</v>
      </c>
    </row>
    <row r="54" spans="1:32" ht="21">
      <c r="A54" s="22" t="s">
        <v>85</v>
      </c>
      <c r="B54" s="22" t="s">
        <v>37</v>
      </c>
      <c r="C54" s="22">
        <v>0</v>
      </c>
      <c r="D54" s="22">
        <v>79473</v>
      </c>
      <c r="E54" s="22">
        <v>0</v>
      </c>
      <c r="F54" s="22">
        <v>0</v>
      </c>
      <c r="G54" s="22">
        <v>4104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96520</v>
      </c>
      <c r="Q54" s="22">
        <v>0</v>
      </c>
      <c r="R54" s="22">
        <v>0</v>
      </c>
      <c r="S54" s="22">
        <v>4392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2520</v>
      </c>
      <c r="AF54" s="22">
        <f t="shared" si="1"/>
        <v>187009</v>
      </c>
    </row>
    <row r="55" spans="1:32" ht="21">
      <c r="A55" s="22" t="s">
        <v>86</v>
      </c>
      <c r="B55" s="22" t="s">
        <v>37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406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v>0</v>
      </c>
      <c r="AD55" s="22">
        <v>0</v>
      </c>
      <c r="AE55" s="22">
        <v>0</v>
      </c>
      <c r="AF55" s="22">
        <f t="shared" si="1"/>
        <v>406</v>
      </c>
    </row>
    <row r="56" spans="1:32" ht="21">
      <c r="A56" s="22" t="s">
        <v>87</v>
      </c>
      <c r="B56" s="22" t="s">
        <v>37</v>
      </c>
      <c r="C56" s="22">
        <v>0</v>
      </c>
      <c r="D56" s="22">
        <v>0</v>
      </c>
      <c r="E56" s="22">
        <v>7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20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32</v>
      </c>
      <c r="AA56" s="22">
        <v>0</v>
      </c>
      <c r="AB56" s="22">
        <v>0</v>
      </c>
      <c r="AC56" s="22">
        <v>0</v>
      </c>
      <c r="AD56" s="22">
        <v>0</v>
      </c>
      <c r="AE56" s="22">
        <v>0</v>
      </c>
      <c r="AF56" s="22">
        <f t="shared" si="1"/>
        <v>59</v>
      </c>
    </row>
    <row r="57" spans="1:32" ht="21">
      <c r="A57" s="22" t="s">
        <v>88</v>
      </c>
      <c r="B57" s="22" t="s">
        <v>37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220698</v>
      </c>
      <c r="M57" s="22">
        <f>452155+300+350</f>
        <v>452805</v>
      </c>
      <c r="N57" s="22">
        <v>0</v>
      </c>
      <c r="O57" s="22">
        <v>0</v>
      </c>
      <c r="P57" s="22">
        <v>126833</v>
      </c>
      <c r="Q57" s="22">
        <v>164225</v>
      </c>
      <c r="R57" s="22">
        <v>430350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790</v>
      </c>
      <c r="AA57" s="22">
        <v>0</v>
      </c>
      <c r="AB57" s="22">
        <v>0</v>
      </c>
      <c r="AC57" s="22">
        <v>0</v>
      </c>
      <c r="AD57" s="22">
        <v>0</v>
      </c>
      <c r="AE57" s="22">
        <v>0</v>
      </c>
      <c r="AF57" s="22">
        <f t="shared" si="1"/>
        <v>1395701</v>
      </c>
    </row>
    <row r="58" spans="1:32" ht="21">
      <c r="A58" s="22" t="s">
        <v>89</v>
      </c>
      <c r="B58" s="22" t="s">
        <v>37</v>
      </c>
      <c r="C58" s="22">
        <v>0</v>
      </c>
      <c r="D58" s="22">
        <v>0</v>
      </c>
      <c r="E58" s="22">
        <v>108266</v>
      </c>
      <c r="F58" s="22">
        <v>277392</v>
      </c>
      <c r="G58" s="22">
        <v>200</v>
      </c>
      <c r="H58" s="22">
        <v>160639</v>
      </c>
      <c r="I58" s="22">
        <v>0</v>
      </c>
      <c r="J58" s="22">
        <v>0</v>
      </c>
      <c r="K58" s="22">
        <v>0</v>
      </c>
      <c r="L58" s="22">
        <f>1837573+1500+63100</f>
        <v>1902173</v>
      </c>
      <c r="M58" s="22">
        <v>632261</v>
      </c>
      <c r="N58" s="22">
        <v>681815</v>
      </c>
      <c r="O58" s="22">
        <v>0</v>
      </c>
      <c r="P58" s="22">
        <v>828164</v>
      </c>
      <c r="Q58" s="22">
        <v>104016</v>
      </c>
      <c r="R58" s="22">
        <v>1469049</v>
      </c>
      <c r="S58" s="22">
        <v>415905</v>
      </c>
      <c r="T58" s="22">
        <v>0</v>
      </c>
      <c r="U58" s="22">
        <v>0</v>
      </c>
      <c r="V58" s="22">
        <v>37070</v>
      </c>
      <c r="W58" s="22">
        <v>0</v>
      </c>
      <c r="X58" s="22">
        <v>0</v>
      </c>
      <c r="Y58" s="22">
        <v>0</v>
      </c>
      <c r="Z58" s="22">
        <v>59840</v>
      </c>
      <c r="AA58" s="22">
        <v>35500</v>
      </c>
      <c r="AB58" s="22">
        <v>0</v>
      </c>
      <c r="AC58" s="22">
        <v>842137</v>
      </c>
      <c r="AD58" s="22">
        <v>0</v>
      </c>
      <c r="AE58" s="22">
        <v>561619</v>
      </c>
      <c r="AF58" s="22">
        <f t="shared" si="1"/>
        <v>8116046</v>
      </c>
    </row>
    <row r="59" spans="1:32" ht="21">
      <c r="A59" s="22" t="s">
        <v>90</v>
      </c>
      <c r="B59" s="22" t="s">
        <v>37</v>
      </c>
      <c r="C59" s="22">
        <v>0</v>
      </c>
      <c r="D59" s="22">
        <v>0</v>
      </c>
      <c r="E59" s="22">
        <v>5376</v>
      </c>
      <c r="F59" s="22">
        <v>0</v>
      </c>
      <c r="G59" s="22">
        <v>3692</v>
      </c>
      <c r="H59" s="22">
        <v>8333</v>
      </c>
      <c r="I59" s="22">
        <v>0</v>
      </c>
      <c r="J59" s="22">
        <v>0</v>
      </c>
      <c r="K59" s="22">
        <v>0</v>
      </c>
      <c r="L59" s="22">
        <f>2684+60200</f>
        <v>62884</v>
      </c>
      <c r="M59" s="22">
        <v>1232</v>
      </c>
      <c r="N59" s="22">
        <v>0</v>
      </c>
      <c r="O59" s="22">
        <v>0</v>
      </c>
      <c r="P59" s="22">
        <v>3843</v>
      </c>
      <c r="Q59" s="22">
        <v>60000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0</v>
      </c>
      <c r="AC59" s="22">
        <v>2829</v>
      </c>
      <c r="AD59" s="22">
        <v>0</v>
      </c>
      <c r="AE59" s="22">
        <v>0</v>
      </c>
      <c r="AF59" s="22">
        <f t="shared" si="1"/>
        <v>148189</v>
      </c>
    </row>
    <row r="60" spans="1:32" ht="21">
      <c r="A60" s="22" t="s">
        <v>91</v>
      </c>
      <c r="B60" s="22" t="s">
        <v>37</v>
      </c>
      <c r="C60" s="22">
        <v>0</v>
      </c>
      <c r="D60" s="22">
        <v>0</v>
      </c>
      <c r="E60" s="22">
        <v>50</v>
      </c>
      <c r="F60" s="22">
        <v>0</v>
      </c>
      <c r="G60" s="22">
        <v>0</v>
      </c>
      <c r="H60" s="22">
        <v>64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20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273</v>
      </c>
      <c r="AA60" s="22">
        <v>0</v>
      </c>
      <c r="AB60" s="22">
        <v>0</v>
      </c>
      <c r="AC60" s="22">
        <v>0</v>
      </c>
      <c r="AD60" s="22">
        <v>6</v>
      </c>
      <c r="AE60" s="22">
        <v>0</v>
      </c>
      <c r="AF60" s="22">
        <f t="shared" si="1"/>
        <v>413</v>
      </c>
    </row>
    <row r="61" spans="1:32" ht="21">
      <c r="A61" s="22" t="s">
        <v>92</v>
      </c>
      <c r="B61" s="22" t="s">
        <v>37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2">
        <v>0</v>
      </c>
      <c r="Z61" s="22">
        <v>4</v>
      </c>
      <c r="AA61" s="22">
        <v>0</v>
      </c>
      <c r="AB61" s="22">
        <v>0</v>
      </c>
      <c r="AC61" s="22">
        <v>0</v>
      </c>
      <c r="AD61" s="22">
        <v>0</v>
      </c>
      <c r="AE61" s="22">
        <v>0</v>
      </c>
      <c r="AF61" s="22">
        <f t="shared" si="1"/>
        <v>4</v>
      </c>
    </row>
    <row r="62" spans="1:32" ht="21">
      <c r="A62" s="22" t="s">
        <v>93</v>
      </c>
      <c r="B62" s="22" t="s">
        <v>37</v>
      </c>
      <c r="C62" s="22">
        <f>579386+3640</f>
        <v>583026</v>
      </c>
      <c r="D62" s="22">
        <v>805546</v>
      </c>
      <c r="E62" s="22">
        <f>6919282+5208</f>
        <v>6924490</v>
      </c>
      <c r="F62" s="22">
        <v>606495</v>
      </c>
      <c r="G62" s="22">
        <f>3398867+500</f>
        <v>3399367</v>
      </c>
      <c r="H62" s="22">
        <v>3111440</v>
      </c>
      <c r="I62" s="22">
        <v>157527</v>
      </c>
      <c r="J62" s="22">
        <v>366116</v>
      </c>
      <c r="K62" s="22">
        <v>116615</v>
      </c>
      <c r="L62" s="22">
        <f>10306356+6396</f>
        <v>10312752</v>
      </c>
      <c r="M62" s="22">
        <f>3532173+500+7947</f>
        <v>3540620</v>
      </c>
      <c r="N62" s="22">
        <v>36400</v>
      </c>
      <c r="O62" s="22">
        <v>1259705</v>
      </c>
      <c r="P62" s="22">
        <f>9276691+4117+600+3416</f>
        <v>9284824</v>
      </c>
      <c r="Q62" s="22">
        <v>4252275</v>
      </c>
      <c r="R62" s="22">
        <f>12407595+600</f>
        <v>12408195</v>
      </c>
      <c r="S62" s="22">
        <v>2928146</v>
      </c>
      <c r="T62" s="22">
        <v>178388</v>
      </c>
      <c r="U62" s="22">
        <v>2349449</v>
      </c>
      <c r="V62" s="22">
        <v>19276</v>
      </c>
      <c r="W62" s="22">
        <v>400</v>
      </c>
      <c r="X62" s="22">
        <v>582211</v>
      </c>
      <c r="Y62" s="22">
        <v>1680</v>
      </c>
      <c r="Z62" s="22">
        <v>196205</v>
      </c>
      <c r="AA62" s="22">
        <v>1327039</v>
      </c>
      <c r="AB62" s="22">
        <v>0</v>
      </c>
      <c r="AC62" s="22">
        <f>12844927+4368</f>
        <v>12849295</v>
      </c>
      <c r="AD62" s="22">
        <v>0</v>
      </c>
      <c r="AE62" s="22">
        <f>3033251+2000</f>
        <v>3035251</v>
      </c>
      <c r="AF62" s="22">
        <f t="shared" si="1"/>
        <v>80632733</v>
      </c>
    </row>
    <row r="63" spans="1:32" ht="21">
      <c r="A63" s="22" t="s">
        <v>94</v>
      </c>
      <c r="B63" s="22" t="s">
        <v>37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362600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15170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22">
        <f t="shared" si="1"/>
        <v>377770</v>
      </c>
    </row>
    <row r="64" spans="1:32" ht="21">
      <c r="A64" s="22" t="s">
        <v>95</v>
      </c>
      <c r="B64" s="22" t="s">
        <v>37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40000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500</v>
      </c>
      <c r="AD64" s="22">
        <v>0</v>
      </c>
      <c r="AE64" s="22">
        <v>0</v>
      </c>
      <c r="AF64" s="22">
        <f t="shared" si="1"/>
        <v>40500</v>
      </c>
    </row>
    <row r="65" spans="1:32" ht="21">
      <c r="A65" s="22" t="s">
        <v>96</v>
      </c>
      <c r="B65" s="22" t="s">
        <v>37</v>
      </c>
      <c r="C65" s="22">
        <v>7600</v>
      </c>
      <c r="D65" s="22">
        <v>0</v>
      </c>
      <c r="E65" s="22">
        <v>0</v>
      </c>
      <c r="F65" s="22">
        <v>0</v>
      </c>
      <c r="G65" s="22">
        <v>0</v>
      </c>
      <c r="H65" s="22">
        <v>40500</v>
      </c>
      <c r="I65" s="22">
        <v>0</v>
      </c>
      <c r="J65" s="22">
        <v>0</v>
      </c>
      <c r="K65" s="22">
        <v>0</v>
      </c>
      <c r="L65" s="22">
        <v>291460</v>
      </c>
      <c r="M65" s="22">
        <v>167351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f>114760+840</f>
        <v>115600</v>
      </c>
      <c r="Z65" s="22">
        <v>2500</v>
      </c>
      <c r="AA65" s="22">
        <v>0</v>
      </c>
      <c r="AB65" s="22">
        <v>0</v>
      </c>
      <c r="AC65" s="22">
        <v>11300</v>
      </c>
      <c r="AD65" s="22">
        <v>0</v>
      </c>
      <c r="AE65" s="22">
        <v>8172</v>
      </c>
      <c r="AF65" s="22">
        <f t="shared" si="1"/>
        <v>644483</v>
      </c>
    </row>
    <row r="66" spans="1:32" ht="21">
      <c r="A66" s="22" t="s">
        <v>97</v>
      </c>
      <c r="B66" s="22" t="s">
        <v>37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49530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v>0</v>
      </c>
      <c r="AD66" s="22">
        <v>0</v>
      </c>
      <c r="AE66" s="22">
        <v>199334</v>
      </c>
      <c r="AF66" s="22">
        <f t="shared" si="1"/>
        <v>248864</v>
      </c>
    </row>
    <row r="67" spans="1:32" ht="21">
      <c r="A67" s="22" t="s">
        <v>98</v>
      </c>
      <c r="B67" s="22" t="s">
        <v>37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4000</v>
      </c>
      <c r="M67" s="22">
        <v>1143180</v>
      </c>
      <c r="N67" s="22">
        <v>0</v>
      </c>
      <c r="O67" s="22">
        <v>0</v>
      </c>
      <c r="P67" s="22">
        <v>32025668</v>
      </c>
      <c r="Q67" s="22">
        <v>0</v>
      </c>
      <c r="R67" s="22">
        <v>57600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1000</v>
      </c>
      <c r="AA67" s="22">
        <v>0</v>
      </c>
      <c r="AB67" s="22">
        <v>0</v>
      </c>
      <c r="AC67" s="22">
        <v>0</v>
      </c>
      <c r="AD67" s="22">
        <v>0</v>
      </c>
      <c r="AE67" s="22">
        <v>0</v>
      </c>
      <c r="AF67" s="22">
        <f aca="true" t="shared" si="7" ref="AF67:AF74">SUM(C67:AE67)</f>
        <v>33231448</v>
      </c>
    </row>
    <row r="68" spans="1:32" ht="21">
      <c r="A68" s="22" t="s">
        <v>99</v>
      </c>
      <c r="B68" s="22" t="s">
        <v>37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360400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2">
        <v>0</v>
      </c>
      <c r="Z68" s="22">
        <v>0</v>
      </c>
      <c r="AA68" s="22">
        <v>0</v>
      </c>
      <c r="AB68" s="22">
        <v>0</v>
      </c>
      <c r="AC68" s="22">
        <v>3591</v>
      </c>
      <c r="AD68" s="22">
        <v>0</v>
      </c>
      <c r="AE68" s="22">
        <v>0</v>
      </c>
      <c r="AF68" s="22">
        <f t="shared" si="7"/>
        <v>363991</v>
      </c>
    </row>
    <row r="69" spans="1:32" ht="21">
      <c r="A69" s="22" t="s">
        <v>100</v>
      </c>
      <c r="B69" s="22" t="s">
        <v>37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280640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v>0</v>
      </c>
      <c r="AD69" s="22">
        <v>0</v>
      </c>
      <c r="AE69" s="22">
        <v>0</v>
      </c>
      <c r="AF69" s="22">
        <f t="shared" si="7"/>
        <v>280640</v>
      </c>
    </row>
    <row r="70" spans="1:32" ht="21">
      <c r="A70" s="22" t="s">
        <v>101</v>
      </c>
      <c r="B70" s="22" t="s">
        <v>37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29457153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  <c r="AD70" s="22">
        <v>0</v>
      </c>
      <c r="AE70" s="22">
        <v>0</v>
      </c>
      <c r="AF70" s="22">
        <f t="shared" si="7"/>
        <v>29457153</v>
      </c>
    </row>
    <row r="71" spans="1:32" ht="21">
      <c r="A71" s="22" t="s">
        <v>102</v>
      </c>
      <c r="B71" s="22" t="s">
        <v>37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f>34435624+86500</f>
        <v>34522124</v>
      </c>
      <c r="M71" s="22">
        <v>74603504</v>
      </c>
      <c r="N71" s="22">
        <v>0</v>
      </c>
      <c r="O71" s="22">
        <v>0</v>
      </c>
      <c r="P71" s="22">
        <v>2495976</v>
      </c>
      <c r="Q71" s="22">
        <v>0</v>
      </c>
      <c r="R71" s="22">
        <f>30424290+18000</f>
        <v>30442290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2">
        <v>0</v>
      </c>
      <c r="Z71" s="22">
        <v>580</v>
      </c>
      <c r="AA71" s="22">
        <v>0</v>
      </c>
      <c r="AB71" s="22">
        <v>0</v>
      </c>
      <c r="AC71" s="22">
        <v>45784800</v>
      </c>
      <c r="AD71" s="22">
        <v>0</v>
      </c>
      <c r="AE71" s="22">
        <v>0</v>
      </c>
      <c r="AF71" s="22">
        <f t="shared" si="7"/>
        <v>187849274</v>
      </c>
    </row>
    <row r="72" spans="1:32" ht="21">
      <c r="A72" s="22" t="s">
        <v>103</v>
      </c>
      <c r="B72" s="22" t="s">
        <v>37</v>
      </c>
      <c r="C72" s="22">
        <v>0</v>
      </c>
      <c r="D72" s="22">
        <v>0</v>
      </c>
      <c r="E72" s="22">
        <v>160605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24103</v>
      </c>
      <c r="Q72" s="22">
        <v>42933720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2">
        <v>0</v>
      </c>
      <c r="AB72" s="22">
        <v>0</v>
      </c>
      <c r="AC72" s="22">
        <v>0</v>
      </c>
      <c r="AD72" s="22">
        <v>0</v>
      </c>
      <c r="AE72" s="22">
        <v>0</v>
      </c>
      <c r="AF72" s="22">
        <f t="shared" si="7"/>
        <v>43118428</v>
      </c>
    </row>
    <row r="73" spans="1:32" ht="21">
      <c r="A73" s="22" t="s">
        <v>104</v>
      </c>
      <c r="B73" s="22" t="s">
        <v>37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25296</v>
      </c>
      <c r="M73" s="22">
        <f>8909230+75600</f>
        <v>8984830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0</v>
      </c>
      <c r="X73" s="22">
        <v>0</v>
      </c>
      <c r="Y73" s="22">
        <v>0</v>
      </c>
      <c r="Z73" s="22">
        <v>0</v>
      </c>
      <c r="AA73" s="22">
        <v>0</v>
      </c>
      <c r="AB73" s="22">
        <v>0</v>
      </c>
      <c r="AC73" s="22">
        <v>0</v>
      </c>
      <c r="AD73" s="22">
        <v>0</v>
      </c>
      <c r="AE73" s="22">
        <v>0</v>
      </c>
      <c r="AF73" s="22">
        <f t="shared" si="7"/>
        <v>9010126</v>
      </c>
    </row>
    <row r="74" spans="1:32" ht="21">
      <c r="A74" s="22" t="s">
        <v>105</v>
      </c>
      <c r="B74" s="22" t="s">
        <v>37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2">
        <v>0</v>
      </c>
      <c r="Z74" s="22">
        <v>0</v>
      </c>
      <c r="AA74" s="22">
        <v>0</v>
      </c>
      <c r="AB74" s="22">
        <v>0</v>
      </c>
      <c r="AC74" s="22">
        <v>2352</v>
      </c>
      <c r="AD74" s="22">
        <v>0</v>
      </c>
      <c r="AE74" s="22">
        <v>0</v>
      </c>
      <c r="AF74" s="22">
        <f t="shared" si="7"/>
        <v>2352</v>
      </c>
    </row>
    <row r="75" spans="1:32" s="10" customFormat="1" ht="21">
      <c r="A75" s="23" t="s">
        <v>106</v>
      </c>
      <c r="B75" s="23"/>
      <c r="C75" s="23">
        <f>SUM(C76:C81)</f>
        <v>0</v>
      </c>
      <c r="D75" s="23">
        <f aca="true" t="shared" si="8" ref="D75:AF75">SUM(D76:D81)</f>
        <v>0</v>
      </c>
      <c r="E75" s="23">
        <f t="shared" si="8"/>
        <v>0</v>
      </c>
      <c r="F75" s="23">
        <f t="shared" si="8"/>
        <v>0</v>
      </c>
      <c r="G75" s="23">
        <f t="shared" si="8"/>
        <v>0</v>
      </c>
      <c r="H75" s="23">
        <f t="shared" si="8"/>
        <v>0</v>
      </c>
      <c r="I75" s="23">
        <f t="shared" si="8"/>
        <v>0</v>
      </c>
      <c r="J75" s="23">
        <f t="shared" si="8"/>
        <v>0</v>
      </c>
      <c r="K75" s="23">
        <f t="shared" si="8"/>
        <v>0</v>
      </c>
      <c r="L75" s="23">
        <f t="shared" si="8"/>
        <v>52739378</v>
      </c>
      <c r="M75" s="23">
        <f t="shared" si="8"/>
        <v>8858030</v>
      </c>
      <c r="N75" s="23">
        <f t="shared" si="8"/>
        <v>0</v>
      </c>
      <c r="O75" s="23">
        <f t="shared" si="8"/>
        <v>0</v>
      </c>
      <c r="P75" s="23">
        <f t="shared" si="8"/>
        <v>41934519</v>
      </c>
      <c r="Q75" s="23">
        <f t="shared" si="8"/>
        <v>21301060</v>
      </c>
      <c r="R75" s="23">
        <f t="shared" si="8"/>
        <v>7205000</v>
      </c>
      <c r="S75" s="23">
        <f t="shared" si="8"/>
        <v>0</v>
      </c>
      <c r="T75" s="23">
        <f t="shared" si="8"/>
        <v>0</v>
      </c>
      <c r="U75" s="23">
        <f t="shared" si="8"/>
        <v>0</v>
      </c>
      <c r="V75" s="23">
        <f t="shared" si="8"/>
        <v>0</v>
      </c>
      <c r="W75" s="23">
        <f t="shared" si="8"/>
        <v>0</v>
      </c>
      <c r="X75" s="23">
        <f t="shared" si="8"/>
        <v>0</v>
      </c>
      <c r="Y75" s="23">
        <f t="shared" si="8"/>
        <v>0</v>
      </c>
      <c r="Z75" s="23">
        <f t="shared" si="8"/>
        <v>0</v>
      </c>
      <c r="AA75" s="23">
        <f t="shared" si="8"/>
        <v>0</v>
      </c>
      <c r="AB75" s="23">
        <f t="shared" si="8"/>
        <v>0</v>
      </c>
      <c r="AC75" s="23">
        <f t="shared" si="8"/>
        <v>17256760</v>
      </c>
      <c r="AD75" s="23">
        <f t="shared" si="8"/>
        <v>0</v>
      </c>
      <c r="AE75" s="23">
        <f t="shared" si="8"/>
        <v>0</v>
      </c>
      <c r="AF75" s="23">
        <f t="shared" si="8"/>
        <v>149294747</v>
      </c>
    </row>
    <row r="76" spans="1:32" ht="21">
      <c r="A76" s="20" t="s">
        <v>107</v>
      </c>
      <c r="B76" s="20" t="s">
        <v>108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60480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  <c r="S76" s="20">
        <v>0</v>
      </c>
      <c r="T76" s="20">
        <v>0</v>
      </c>
      <c r="U76" s="20">
        <v>0</v>
      </c>
      <c r="V76" s="20">
        <v>0</v>
      </c>
      <c r="W76" s="20">
        <v>0</v>
      </c>
      <c r="X76" s="20">
        <v>0</v>
      </c>
      <c r="Y76" s="20">
        <v>0</v>
      </c>
      <c r="Z76" s="20">
        <v>0</v>
      </c>
      <c r="AA76" s="20">
        <v>0</v>
      </c>
      <c r="AB76" s="20">
        <v>0</v>
      </c>
      <c r="AC76" s="20">
        <v>0</v>
      </c>
      <c r="AD76" s="20">
        <v>0</v>
      </c>
      <c r="AE76" s="20">
        <v>0</v>
      </c>
      <c r="AF76" s="20">
        <f aca="true" t="shared" si="9" ref="AF76:AF81">SUM(C76:AE76)</f>
        <v>60480</v>
      </c>
    </row>
    <row r="77" spans="1:32" ht="21">
      <c r="A77" s="20" t="s">
        <v>109</v>
      </c>
      <c r="B77" s="20" t="s">
        <v>108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f>5785300+56000</f>
        <v>5841300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f t="shared" si="9"/>
        <v>5841300</v>
      </c>
    </row>
    <row r="78" spans="1:32" ht="21">
      <c r="A78" s="20" t="s">
        <v>110</v>
      </c>
      <c r="B78" s="20" t="s">
        <v>108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7646688</v>
      </c>
      <c r="M78" s="20">
        <v>0</v>
      </c>
      <c r="N78" s="20">
        <v>0</v>
      </c>
      <c r="O78" s="20">
        <v>0</v>
      </c>
      <c r="P78" s="20">
        <v>60000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20">
        <v>0</v>
      </c>
      <c r="AE78" s="20">
        <v>0</v>
      </c>
      <c r="AF78" s="20">
        <f t="shared" si="9"/>
        <v>7706688</v>
      </c>
    </row>
    <row r="79" spans="1:32" ht="21">
      <c r="A79" s="20" t="s">
        <v>111</v>
      </c>
      <c r="B79" s="20" t="s">
        <v>108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50000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20">
        <v>0</v>
      </c>
      <c r="Z79" s="20">
        <v>0</v>
      </c>
      <c r="AA79" s="20">
        <v>0</v>
      </c>
      <c r="AB79" s="20">
        <v>0</v>
      </c>
      <c r="AC79" s="20">
        <v>0</v>
      </c>
      <c r="AD79" s="20">
        <v>0</v>
      </c>
      <c r="AE79" s="20">
        <v>0</v>
      </c>
      <c r="AF79" s="20">
        <f t="shared" si="9"/>
        <v>50000</v>
      </c>
    </row>
    <row r="80" spans="1:32" ht="21">
      <c r="A80" s="20" t="s">
        <v>112</v>
      </c>
      <c r="B80" s="20" t="s">
        <v>108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f>43881190+190000</f>
        <v>44071190</v>
      </c>
      <c r="M80" s="20">
        <f>2610230+346020</f>
        <v>2956250</v>
      </c>
      <c r="N80" s="20">
        <v>0</v>
      </c>
      <c r="O80" s="20">
        <v>0</v>
      </c>
      <c r="P80" s="20">
        <f>40599319+734000</f>
        <v>41333319</v>
      </c>
      <c r="Q80" s="20">
        <v>21138000</v>
      </c>
      <c r="R80" s="20">
        <v>6605000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16876760</v>
      </c>
      <c r="AD80" s="20">
        <v>0</v>
      </c>
      <c r="AE80" s="20">
        <v>0</v>
      </c>
      <c r="AF80" s="20">
        <f t="shared" si="9"/>
        <v>132980519</v>
      </c>
    </row>
    <row r="81" spans="1:32" ht="21">
      <c r="A81" s="20" t="s">
        <v>113</v>
      </c>
      <c r="B81" s="20" t="s">
        <v>108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f>911500+60000</f>
        <v>971500</v>
      </c>
      <c r="M81" s="20">
        <v>0</v>
      </c>
      <c r="N81" s="20">
        <v>0</v>
      </c>
      <c r="O81" s="20">
        <v>0</v>
      </c>
      <c r="P81" s="20">
        <v>541200</v>
      </c>
      <c r="Q81" s="20">
        <v>163060</v>
      </c>
      <c r="R81" s="20">
        <v>600000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380000</v>
      </c>
      <c r="AD81" s="20">
        <v>0</v>
      </c>
      <c r="AE81" s="20">
        <v>0</v>
      </c>
      <c r="AF81" s="20">
        <f t="shared" si="9"/>
        <v>2655760</v>
      </c>
    </row>
    <row r="82" spans="1:32" ht="21">
      <c r="A82" s="24" t="s">
        <v>114</v>
      </c>
      <c r="B82" s="24" t="s">
        <v>37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13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24">
        <v>0</v>
      </c>
      <c r="U82" s="24">
        <v>0</v>
      </c>
      <c r="V82" s="24">
        <v>0</v>
      </c>
      <c r="W82" s="24">
        <v>0</v>
      </c>
      <c r="X82" s="24">
        <v>0</v>
      </c>
      <c r="Y82" s="24">
        <v>0</v>
      </c>
      <c r="Z82" s="24">
        <v>0</v>
      </c>
      <c r="AA82" s="24">
        <v>0</v>
      </c>
      <c r="AB82" s="24">
        <v>0</v>
      </c>
      <c r="AC82" s="24">
        <v>0</v>
      </c>
      <c r="AD82" s="24">
        <v>0</v>
      </c>
      <c r="AE82" s="24">
        <v>0</v>
      </c>
      <c r="AF82" s="24">
        <f aca="true" t="shared" si="10" ref="AF82:AF92">SUM(C82:AE82)</f>
        <v>13</v>
      </c>
    </row>
    <row r="83" spans="1:32" ht="21">
      <c r="A83" s="24" t="s">
        <v>115</v>
      </c>
      <c r="B83" s="24" t="s">
        <v>116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7</v>
      </c>
      <c r="N83" s="24">
        <v>0</v>
      </c>
      <c r="O83" s="24">
        <v>0</v>
      </c>
      <c r="P83" s="24">
        <v>0</v>
      </c>
      <c r="Q83" s="24">
        <v>0</v>
      </c>
      <c r="R83" s="24">
        <v>0</v>
      </c>
      <c r="S83" s="24">
        <v>0</v>
      </c>
      <c r="T83" s="24">
        <v>0</v>
      </c>
      <c r="U83" s="24">
        <v>0</v>
      </c>
      <c r="V83" s="24">
        <v>0</v>
      </c>
      <c r="W83" s="24">
        <v>0</v>
      </c>
      <c r="X83" s="24">
        <v>0</v>
      </c>
      <c r="Y83" s="24">
        <v>0</v>
      </c>
      <c r="Z83" s="24">
        <v>0</v>
      </c>
      <c r="AA83" s="24">
        <v>0</v>
      </c>
      <c r="AB83" s="24">
        <v>0</v>
      </c>
      <c r="AC83" s="24">
        <v>0</v>
      </c>
      <c r="AD83" s="24">
        <v>0</v>
      </c>
      <c r="AE83" s="24">
        <v>2</v>
      </c>
      <c r="AF83" s="24">
        <f t="shared" si="10"/>
        <v>9</v>
      </c>
    </row>
    <row r="84" spans="1:32" ht="21">
      <c r="A84" s="24" t="s">
        <v>117</v>
      </c>
      <c r="B84" s="24" t="s">
        <v>37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2667</v>
      </c>
      <c r="Q84" s="24">
        <v>0</v>
      </c>
      <c r="R84" s="24">
        <v>0</v>
      </c>
      <c r="S84" s="24">
        <v>0</v>
      </c>
      <c r="T84" s="24">
        <v>0</v>
      </c>
      <c r="U84" s="24">
        <v>0</v>
      </c>
      <c r="V84" s="24">
        <v>0</v>
      </c>
      <c r="W84" s="24">
        <v>0</v>
      </c>
      <c r="X84" s="24">
        <v>0</v>
      </c>
      <c r="Y84" s="24">
        <v>0</v>
      </c>
      <c r="Z84" s="24">
        <v>0</v>
      </c>
      <c r="AA84" s="24">
        <v>0</v>
      </c>
      <c r="AB84" s="24">
        <v>0</v>
      </c>
      <c r="AC84" s="24">
        <v>0</v>
      </c>
      <c r="AD84" s="24">
        <v>0</v>
      </c>
      <c r="AE84" s="24">
        <v>0</v>
      </c>
      <c r="AF84" s="24">
        <f t="shared" si="10"/>
        <v>2667</v>
      </c>
    </row>
    <row r="85" spans="1:32" ht="21">
      <c r="A85" s="24" t="s">
        <v>118</v>
      </c>
      <c r="B85" s="24" t="s">
        <v>37</v>
      </c>
      <c r="C85" s="24">
        <v>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f>223300+1800</f>
        <v>225100</v>
      </c>
      <c r="N85" s="24">
        <v>0</v>
      </c>
      <c r="O85" s="24">
        <v>0</v>
      </c>
      <c r="P85" s="24">
        <v>0</v>
      </c>
      <c r="Q85" s="24">
        <v>0</v>
      </c>
      <c r="R85" s="24">
        <v>0</v>
      </c>
      <c r="S85" s="24">
        <v>0</v>
      </c>
      <c r="T85" s="24">
        <v>0</v>
      </c>
      <c r="U85" s="24">
        <v>0</v>
      </c>
      <c r="V85" s="24">
        <v>0</v>
      </c>
      <c r="W85" s="24">
        <v>0</v>
      </c>
      <c r="X85" s="24">
        <v>0</v>
      </c>
      <c r="Y85" s="24">
        <v>0</v>
      </c>
      <c r="Z85" s="24">
        <v>0</v>
      </c>
      <c r="AA85" s="24">
        <v>0</v>
      </c>
      <c r="AB85" s="24">
        <v>0</v>
      </c>
      <c r="AC85" s="24">
        <v>0</v>
      </c>
      <c r="AD85" s="24">
        <v>0</v>
      </c>
      <c r="AE85" s="24">
        <v>0</v>
      </c>
      <c r="AF85" s="24">
        <f t="shared" si="10"/>
        <v>225100</v>
      </c>
    </row>
    <row r="86" spans="1:32" ht="21">
      <c r="A86" s="24" t="s">
        <v>119</v>
      </c>
      <c r="B86" s="24" t="s">
        <v>37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24">
        <v>0</v>
      </c>
      <c r="R86" s="24">
        <v>0</v>
      </c>
      <c r="S86" s="24">
        <v>0</v>
      </c>
      <c r="T86" s="24">
        <v>0</v>
      </c>
      <c r="U86" s="24">
        <v>0</v>
      </c>
      <c r="V86" s="24">
        <v>0</v>
      </c>
      <c r="W86" s="24">
        <v>0</v>
      </c>
      <c r="X86" s="24">
        <v>0</v>
      </c>
      <c r="Y86" s="24">
        <v>0</v>
      </c>
      <c r="Z86" s="24">
        <v>25</v>
      </c>
      <c r="AA86" s="24">
        <v>0</v>
      </c>
      <c r="AB86" s="24">
        <v>0</v>
      </c>
      <c r="AC86" s="24">
        <v>0</v>
      </c>
      <c r="AD86" s="24">
        <v>0</v>
      </c>
      <c r="AE86" s="24">
        <v>0</v>
      </c>
      <c r="AF86" s="24">
        <f t="shared" si="10"/>
        <v>25</v>
      </c>
    </row>
    <row r="87" spans="1:32" ht="21">
      <c r="A87" s="24" t="s">
        <v>120</v>
      </c>
      <c r="B87" s="24" t="s">
        <v>37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4">
        <v>0</v>
      </c>
      <c r="R87" s="24">
        <v>0</v>
      </c>
      <c r="S87" s="24">
        <v>0</v>
      </c>
      <c r="T87" s="24">
        <v>0</v>
      </c>
      <c r="U87" s="24">
        <v>0</v>
      </c>
      <c r="V87" s="24">
        <v>0</v>
      </c>
      <c r="W87" s="24">
        <v>0</v>
      </c>
      <c r="X87" s="24">
        <v>0</v>
      </c>
      <c r="Y87" s="24">
        <v>0</v>
      </c>
      <c r="Z87" s="24">
        <v>53</v>
      </c>
      <c r="AA87" s="24">
        <v>0</v>
      </c>
      <c r="AB87" s="24">
        <v>0</v>
      </c>
      <c r="AC87" s="24">
        <v>0</v>
      </c>
      <c r="AD87" s="24">
        <v>0</v>
      </c>
      <c r="AE87" s="24">
        <v>0</v>
      </c>
      <c r="AF87" s="24">
        <f t="shared" si="10"/>
        <v>53</v>
      </c>
    </row>
    <row r="88" spans="1:32" ht="21">
      <c r="A88" s="24" t="s">
        <v>121</v>
      </c>
      <c r="B88" s="24" t="s">
        <v>37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24">
        <v>0</v>
      </c>
      <c r="R88" s="24">
        <v>3416</v>
      </c>
      <c r="S88" s="24">
        <v>0</v>
      </c>
      <c r="T88" s="24">
        <v>0</v>
      </c>
      <c r="U88" s="24">
        <v>0</v>
      </c>
      <c r="V88" s="24">
        <v>0</v>
      </c>
      <c r="W88" s="24">
        <v>0</v>
      </c>
      <c r="X88" s="24">
        <v>0</v>
      </c>
      <c r="Y88" s="24">
        <v>0</v>
      </c>
      <c r="Z88" s="24">
        <v>0</v>
      </c>
      <c r="AA88" s="24">
        <v>0</v>
      </c>
      <c r="AB88" s="24">
        <v>0</v>
      </c>
      <c r="AC88" s="24">
        <v>0</v>
      </c>
      <c r="AD88" s="24">
        <v>0</v>
      </c>
      <c r="AE88" s="24">
        <v>0</v>
      </c>
      <c r="AF88" s="24">
        <f t="shared" si="10"/>
        <v>3416</v>
      </c>
    </row>
    <row r="89" spans="1:32" ht="21">
      <c r="A89" s="24" t="s">
        <v>122</v>
      </c>
      <c r="B89" s="24" t="s">
        <v>37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24">
        <v>0</v>
      </c>
      <c r="Q89" s="24">
        <v>0</v>
      </c>
      <c r="R89" s="24">
        <v>0</v>
      </c>
      <c r="S89" s="24">
        <v>0</v>
      </c>
      <c r="T89" s="24">
        <v>0</v>
      </c>
      <c r="U89" s="24">
        <v>0</v>
      </c>
      <c r="V89" s="24">
        <v>0</v>
      </c>
      <c r="W89" s="24">
        <v>0</v>
      </c>
      <c r="X89" s="24">
        <v>0</v>
      </c>
      <c r="Y89" s="24">
        <v>0</v>
      </c>
      <c r="Z89" s="24">
        <v>100</v>
      </c>
      <c r="AA89" s="24">
        <v>0</v>
      </c>
      <c r="AB89" s="24">
        <v>0</v>
      </c>
      <c r="AC89" s="24">
        <v>0</v>
      </c>
      <c r="AD89" s="24">
        <v>0</v>
      </c>
      <c r="AE89" s="24">
        <v>0</v>
      </c>
      <c r="AF89" s="24">
        <f t="shared" si="10"/>
        <v>100</v>
      </c>
    </row>
    <row r="90" spans="1:32" ht="21">
      <c r="A90" s="24" t="s">
        <v>123</v>
      </c>
      <c r="B90" s="24" t="s">
        <v>37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402</v>
      </c>
      <c r="N90" s="24">
        <v>0</v>
      </c>
      <c r="O90" s="24">
        <v>0</v>
      </c>
      <c r="P90" s="24">
        <v>0</v>
      </c>
      <c r="Q90" s="24">
        <v>0</v>
      </c>
      <c r="R90" s="24">
        <v>0</v>
      </c>
      <c r="S90" s="24">
        <v>0</v>
      </c>
      <c r="T90" s="24">
        <v>0</v>
      </c>
      <c r="U90" s="24">
        <v>0</v>
      </c>
      <c r="V90" s="24">
        <v>0</v>
      </c>
      <c r="W90" s="24">
        <v>0</v>
      </c>
      <c r="X90" s="24">
        <v>0</v>
      </c>
      <c r="Y90" s="24">
        <v>0</v>
      </c>
      <c r="Z90" s="24">
        <v>0</v>
      </c>
      <c r="AA90" s="24">
        <v>0</v>
      </c>
      <c r="AB90" s="24">
        <v>0</v>
      </c>
      <c r="AC90" s="24">
        <v>0</v>
      </c>
      <c r="AD90" s="24">
        <v>0</v>
      </c>
      <c r="AE90" s="24">
        <v>0</v>
      </c>
      <c r="AF90" s="24">
        <f t="shared" si="10"/>
        <v>402</v>
      </c>
    </row>
    <row r="91" spans="1:32" ht="21">
      <c r="A91" s="24" t="s">
        <v>124</v>
      </c>
      <c r="B91" s="24" t="s">
        <v>37</v>
      </c>
      <c r="C91" s="24">
        <v>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18</v>
      </c>
      <c r="N91" s="24">
        <v>0</v>
      </c>
      <c r="O91" s="24">
        <v>0</v>
      </c>
      <c r="P91" s="24">
        <v>0</v>
      </c>
      <c r="Q91" s="24">
        <v>0</v>
      </c>
      <c r="R91" s="24">
        <v>0</v>
      </c>
      <c r="S91" s="24">
        <v>0</v>
      </c>
      <c r="T91" s="24">
        <v>0</v>
      </c>
      <c r="U91" s="24">
        <v>0</v>
      </c>
      <c r="V91" s="24">
        <v>0</v>
      </c>
      <c r="W91" s="24">
        <v>0</v>
      </c>
      <c r="X91" s="24">
        <v>0</v>
      </c>
      <c r="Y91" s="24">
        <v>0</v>
      </c>
      <c r="Z91" s="24">
        <v>0</v>
      </c>
      <c r="AA91" s="24">
        <v>0</v>
      </c>
      <c r="AB91" s="24">
        <v>0</v>
      </c>
      <c r="AC91" s="24">
        <v>0</v>
      </c>
      <c r="AD91" s="24">
        <v>0</v>
      </c>
      <c r="AE91" s="24">
        <v>0</v>
      </c>
      <c r="AF91" s="24">
        <f t="shared" si="10"/>
        <v>18</v>
      </c>
    </row>
    <row r="92" spans="1:32" ht="21">
      <c r="A92" s="25" t="s">
        <v>125</v>
      </c>
      <c r="B92" s="25" t="s">
        <v>37</v>
      </c>
      <c r="C92" s="25">
        <v>0</v>
      </c>
      <c r="D92" s="25">
        <v>0</v>
      </c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4</v>
      </c>
      <c r="N92" s="25">
        <v>0</v>
      </c>
      <c r="O92" s="25">
        <v>0</v>
      </c>
      <c r="P92" s="25">
        <v>0</v>
      </c>
      <c r="Q92" s="25">
        <v>0</v>
      </c>
      <c r="R92" s="25">
        <v>0</v>
      </c>
      <c r="S92" s="25">
        <v>0</v>
      </c>
      <c r="T92" s="25">
        <v>0</v>
      </c>
      <c r="U92" s="25">
        <v>0</v>
      </c>
      <c r="V92" s="25">
        <v>0</v>
      </c>
      <c r="W92" s="25">
        <v>0</v>
      </c>
      <c r="X92" s="25">
        <v>0</v>
      </c>
      <c r="Y92" s="25">
        <v>0</v>
      </c>
      <c r="Z92" s="25">
        <v>0</v>
      </c>
      <c r="AA92" s="25">
        <v>0</v>
      </c>
      <c r="AB92" s="25">
        <v>0</v>
      </c>
      <c r="AC92" s="25">
        <v>0</v>
      </c>
      <c r="AD92" s="25">
        <v>0</v>
      </c>
      <c r="AE92" s="25">
        <v>0</v>
      </c>
      <c r="AF92" s="25">
        <f t="shared" si="10"/>
        <v>4</v>
      </c>
    </row>
  </sheetData>
  <sheetProtection/>
  <mergeCells count="1">
    <mergeCell ref="C3:A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วินัย วงษ์ด่านเจริญ</dc:creator>
  <cp:keywords/>
  <dc:description/>
  <cp:lastModifiedBy>ASUS</cp:lastModifiedBy>
  <dcterms:created xsi:type="dcterms:W3CDTF">2013-02-19T07:00:13Z</dcterms:created>
  <dcterms:modified xsi:type="dcterms:W3CDTF">2014-08-22T05:16:52Z</dcterms:modified>
  <cp:category/>
  <cp:version/>
  <cp:contentType/>
  <cp:contentStatus/>
</cp:coreProperties>
</file>